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psyche\ccl\CURSO PLANILHAS\PLANILHAS SITE TJBA - BLOQUEADAS\"/>
    </mc:Choice>
  </mc:AlternateContent>
  <xr:revisionPtr revIDLastSave="0" documentId="13_ncr:1_{A2006210-84E3-4650-9993-91ACE09F9CA1}" xr6:coauthVersionLast="47" xr6:coauthVersionMax="47" xr10:uidLastSave="{00000000-0000-0000-0000-000000000000}"/>
  <bookViews>
    <workbookView xWindow="28680" yWindow="-120" windowWidth="29040" windowHeight="15840" firstSheet="1" activeTab="2" xr2:uid="{00000000-000D-0000-FFFF-FFFF00000000}"/>
  </bookViews>
  <sheets>
    <sheet name="Informações Licitante" sheetId="10" r:id="rId1"/>
    <sheet name="Proposta" sheetId="11" r:id="rId2"/>
    <sheet name="Planilha Analítica" sheetId="4" r:id="rId3"/>
    <sheet name="Notas Explicativas" sheetId="6" r:id="rId4"/>
    <sheet name="Simples Nacional" sheetId="13" r:id="rId5"/>
    <sheet name="Insumos Depreciáveis" sheetId="8" r:id="rId6"/>
    <sheet name="Insumos Não Depreciáveis" sheetId="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2" i="4" l="1"/>
  <c r="G19" i="8"/>
  <c r="F19" i="8" s="1"/>
  <c r="G18" i="8"/>
  <c r="F18" i="8" s="1"/>
  <c r="G17" i="8"/>
  <c r="F17" i="8" s="1"/>
  <c r="G16" i="8"/>
  <c r="F16" i="8" s="1"/>
  <c r="G15" i="8"/>
  <c r="F15" i="8" s="1"/>
  <c r="G14" i="8"/>
  <c r="F14" i="8" s="1"/>
  <c r="G13" i="8"/>
  <c r="F13" i="8" s="1"/>
  <c r="G12" i="8"/>
  <c r="F12" i="8" s="1"/>
  <c r="G11" i="8"/>
  <c r="F11" i="8" s="1"/>
  <c r="G10" i="8"/>
  <c r="F10" i="8" s="1"/>
  <c r="G9" i="8"/>
  <c r="F9" i="8" s="1"/>
  <c r="G8" i="8"/>
  <c r="F8" i="8" s="1"/>
  <c r="G7" i="8"/>
  <c r="F7" i="8" s="1"/>
  <c r="G6" i="8"/>
  <c r="F6" i="8" s="1"/>
  <c r="F16" i="9"/>
  <c r="F15" i="9"/>
  <c r="F14" i="9"/>
  <c r="F13" i="9"/>
  <c r="F12" i="9"/>
  <c r="F11" i="9"/>
  <c r="F10" i="9"/>
  <c r="F9" i="9"/>
  <c r="F8" i="9"/>
  <c r="F7" i="9"/>
  <c r="F6" i="9"/>
  <c r="F5" i="9"/>
  <c r="I53" i="4"/>
  <c r="L35" i="13"/>
  <c r="K31" i="13"/>
  <c r="I32" i="13" s="1"/>
  <c r="I33" i="13" s="1"/>
  <c r="B22" i="13"/>
  <c r="C22" i="13" s="1"/>
  <c r="B21" i="13"/>
  <c r="C21" i="13" s="1"/>
  <c r="B20" i="13"/>
  <c r="C20" i="13" s="1"/>
  <c r="K19" i="13"/>
  <c r="B19" i="13"/>
  <c r="C19" i="13" s="1"/>
  <c r="B18" i="13"/>
  <c r="C18" i="13" s="1"/>
  <c r="B17" i="13"/>
  <c r="C17" i="13" s="1"/>
  <c r="O14" i="13"/>
  <c r="O13" i="13"/>
  <c r="O12" i="13"/>
  <c r="F17" i="9" l="1"/>
  <c r="F18" i="9" s="1"/>
  <c r="F20" i="9" s="1"/>
  <c r="D17" i="13"/>
  <c r="D18" i="13" s="1"/>
  <c r="C6" i="13" s="1"/>
  <c r="K40" i="13" s="1"/>
  <c r="G32" i="13"/>
  <c r="G33" i="13" s="1"/>
  <c r="H32" i="13"/>
  <c r="J32" i="13"/>
  <c r="J33" i="13" s="1"/>
  <c r="G5" i="8"/>
  <c r="F5" i="8" s="1"/>
  <c r="G4" i="8"/>
  <c r="F4" i="8" s="1"/>
  <c r="I65" i="4"/>
  <c r="H57" i="4"/>
  <c r="H33" i="4"/>
  <c r="I40" i="13" l="1"/>
  <c r="G18" i="13"/>
  <c r="G19" i="13" s="1"/>
  <c r="H39" i="13"/>
  <c r="J34" i="13"/>
  <c r="J35" i="13" s="1"/>
  <c r="I18" i="13"/>
  <c r="I19" i="13" s="1"/>
  <c r="K39" i="13"/>
  <c r="H18" i="13"/>
  <c r="H19" i="13" s="1"/>
  <c r="H34" i="13"/>
  <c r="H35" i="13" s="1"/>
  <c r="J39" i="13"/>
  <c r="J40" i="13"/>
  <c r="L18" i="13"/>
  <c r="L19" i="13" s="1"/>
  <c r="J18" i="13"/>
  <c r="J19" i="13" s="1"/>
  <c r="K34" i="13"/>
  <c r="K35" i="13" s="1"/>
  <c r="G40" i="13"/>
  <c r="G39" i="13"/>
  <c r="G34" i="13"/>
  <c r="L39" i="13"/>
  <c r="I39" i="13"/>
  <c r="I34" i="13"/>
  <c r="I35" i="13" s="1"/>
  <c r="H40" i="13"/>
  <c r="F21" i="8"/>
  <c r="F23" i="8" s="1"/>
  <c r="I66" i="4" s="1"/>
  <c r="K36" i="13" l="1"/>
  <c r="I36" i="13"/>
  <c r="M34" i="13"/>
  <c r="H36" i="13"/>
  <c r="M18" i="13"/>
  <c r="H20" i="13"/>
  <c r="H21" i="13" s="1"/>
  <c r="H23" i="13" s="1"/>
  <c r="G35" i="13"/>
  <c r="G36" i="13" s="1"/>
  <c r="J36" i="13"/>
  <c r="J20" i="13"/>
  <c r="J21" i="13" s="1"/>
  <c r="J22" i="13" s="1"/>
  <c r="I20" i="13"/>
  <c r="I21" i="13" s="1"/>
  <c r="I23" i="13" s="1"/>
  <c r="M19" i="13"/>
  <c r="M22" i="13" s="1"/>
  <c r="L20" i="13" s="1"/>
  <c r="L21" i="13" s="1"/>
  <c r="K20" i="13"/>
  <c r="K21" i="13" s="1"/>
  <c r="G20" i="13"/>
  <c r="L36" i="13"/>
  <c r="I68" i="4"/>
  <c r="I91" i="4" s="1"/>
  <c r="I88" i="4"/>
  <c r="H43" i="4"/>
  <c r="H60" i="4" s="1"/>
  <c r="H61" i="4" s="1"/>
  <c r="I25" i="4"/>
  <c r="I24" i="4"/>
  <c r="M35" i="13" l="1"/>
  <c r="N35" i="13" s="1"/>
  <c r="I22" i="13"/>
  <c r="H22" i="13"/>
  <c r="J23" i="13"/>
  <c r="M36" i="13"/>
  <c r="L22" i="13"/>
  <c r="L23" i="13"/>
  <c r="G21" i="13"/>
  <c r="N20" i="13"/>
  <c r="N21" i="13" s="1"/>
  <c r="M20" i="13"/>
  <c r="K23" i="13"/>
  <c r="K22" i="13"/>
  <c r="I26" i="4"/>
  <c r="I28" i="4" s="1"/>
  <c r="M23" i="13" l="1"/>
  <c r="N23" i="13" s="1"/>
  <c r="G22" i="13"/>
  <c r="G23" i="13"/>
  <c r="I85" i="4"/>
  <c r="I59" i="4"/>
  <c r="I58" i="4"/>
  <c r="I57" i="4"/>
  <c r="I32" i="4"/>
  <c r="I31" i="4"/>
  <c r="I60" i="4"/>
  <c r="I56" i="4"/>
  <c r="J24" i="13" l="1"/>
  <c r="J25" i="13" s="1"/>
  <c r="J26" i="13" s="1"/>
  <c r="G24" i="13"/>
  <c r="I24" i="13"/>
  <c r="I25" i="13" s="1"/>
  <c r="I26" i="13" s="1"/>
  <c r="H24" i="13"/>
  <c r="H25" i="13" s="1"/>
  <c r="H26" i="13" s="1"/>
  <c r="K24" i="13"/>
  <c r="K25" i="13" s="1"/>
  <c r="K26" i="13" s="1"/>
  <c r="L25" i="13"/>
  <c r="L26" i="13" s="1"/>
  <c r="L27" i="13" s="1"/>
  <c r="H6" i="13" s="1"/>
  <c r="I61" i="4"/>
  <c r="I89" i="4" s="1"/>
  <c r="I33" i="4"/>
  <c r="I86" i="4" s="1"/>
  <c r="M24" i="13" l="1"/>
  <c r="G25" i="13"/>
  <c r="I38" i="4"/>
  <c r="I42" i="4"/>
  <c r="I40" i="4"/>
  <c r="I37" i="4"/>
  <c r="I35" i="4"/>
  <c r="I41" i="4"/>
  <c r="I39" i="4"/>
  <c r="I36" i="4"/>
  <c r="M25" i="13" l="1"/>
  <c r="G26" i="13"/>
  <c r="I43" i="4"/>
  <c r="I87" i="4" s="1"/>
  <c r="M26" i="13" l="1"/>
  <c r="N26" i="13" s="1"/>
  <c r="H27" i="13" s="1"/>
  <c r="E6" i="13" s="1"/>
  <c r="G27" i="13"/>
  <c r="K27" i="13"/>
  <c r="P6" i="13" s="1"/>
  <c r="J27" i="13"/>
  <c r="G6" i="13" s="1"/>
  <c r="H77" i="4" s="1"/>
  <c r="I90" i="4"/>
  <c r="I27" i="13" l="1"/>
  <c r="F6" i="13" s="1"/>
  <c r="H76" i="4" s="1"/>
  <c r="H74" i="4" s="1"/>
  <c r="H80" i="4" s="1"/>
  <c r="D6" i="13"/>
  <c r="I71" i="4"/>
  <c r="I73" i="4" l="1"/>
  <c r="M27" i="13"/>
  <c r="I76" i="4"/>
  <c r="I77" i="4" l="1"/>
  <c r="I78" i="4"/>
  <c r="I79" i="4"/>
  <c r="I80" i="4" l="1"/>
  <c r="I92" i="4" s="1"/>
  <c r="I9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Moreno Santiago</author>
  </authors>
  <commentList>
    <comment ref="B6" authorId="0" shapeId="0" xr:uid="{00000000-0006-0000-0400-000001000000}">
      <text>
        <r>
          <rPr>
            <b/>
            <sz val="9"/>
            <color indexed="81"/>
            <rFont val="Segoe UI"/>
            <family val="2"/>
          </rPr>
          <t>Insira aqui o valor da Receita Bruta dos últimos 12 meses do Extrato do Simples Nacional (RBT12 ou RBT12p) conforme regras do edital</t>
        </r>
        <r>
          <rPr>
            <sz val="9"/>
            <color indexed="81"/>
            <rFont val="Segoe UI"/>
            <family val="2"/>
          </rPr>
          <t xml:space="preserve">
</t>
        </r>
      </text>
    </comment>
  </commentList>
</comments>
</file>

<file path=xl/sharedStrings.xml><?xml version="1.0" encoding="utf-8"?>
<sst xmlns="http://schemas.openxmlformats.org/spreadsheetml/2006/main" count="410" uniqueCount="278">
  <si>
    <t>Discriminação dos Serviços (dados referentes à contratação)</t>
  </si>
  <si>
    <t>A</t>
  </si>
  <si>
    <t>Data de apresentação da proposta (dia/mês/ano)</t>
  </si>
  <si>
    <t>B</t>
  </si>
  <si>
    <t>C</t>
  </si>
  <si>
    <t>D</t>
  </si>
  <si>
    <t>Identificação do serviço</t>
  </si>
  <si>
    <t>E</t>
  </si>
  <si>
    <t>Número de meses de execução contratual</t>
  </si>
  <si>
    <t>F</t>
  </si>
  <si>
    <t>Dados complementares para composição dos custos referente à mão de obra</t>
  </si>
  <si>
    <t>Classificação Brasileira de Ocupações (CBO)</t>
  </si>
  <si>
    <t>Categoria profissional (vinculada à execução contratual)</t>
  </si>
  <si>
    <t>Data base da categoria (dia/mês/ano)</t>
  </si>
  <si>
    <t>MÓDULO 1: COMPOSIÇÃO DA REMUNERAÇÃO</t>
  </si>
  <si>
    <t>Composição da remuneração</t>
  </si>
  <si>
    <t>Valor (R$)</t>
  </si>
  <si>
    <t>TOTAL</t>
  </si>
  <si>
    <t>2.1</t>
  </si>
  <si>
    <t>13º (décimo terceiro) salário, férias e adicional de férias</t>
  </si>
  <si>
    <t xml:space="preserve">Percentual </t>
  </si>
  <si>
    <t>Férias e Adicional de Férias (terço constitucional)</t>
  </si>
  <si>
    <t>Total</t>
  </si>
  <si>
    <t>2.2</t>
  </si>
  <si>
    <t>GPS, FGTS e Outras Contribuições</t>
  </si>
  <si>
    <t>SENAI ou SENAC</t>
  </si>
  <si>
    <t>SEBRAE</t>
  </si>
  <si>
    <t>G</t>
  </si>
  <si>
    <t>INCRA</t>
  </si>
  <si>
    <t>H</t>
  </si>
  <si>
    <t>FGTS</t>
  </si>
  <si>
    <t>SubTotal</t>
  </si>
  <si>
    <t>MÓDULO 5: INSUMOS DIVERSOS</t>
  </si>
  <si>
    <t>Insumos diversos</t>
  </si>
  <si>
    <t>Tributos</t>
  </si>
  <si>
    <t>-</t>
  </si>
  <si>
    <t>a) Cofins</t>
  </si>
  <si>
    <t>b) PIS</t>
  </si>
  <si>
    <t>2. QUADRO-RESUMO DO CUSTO POR EMPREGADO</t>
  </si>
  <si>
    <t>Mão de obra vinculada à execução contratual (valor por empregado)</t>
  </si>
  <si>
    <t>Módulo 5 - Insumos diversos</t>
  </si>
  <si>
    <t>Valor total por empregado</t>
  </si>
  <si>
    <t xml:space="preserve">Salário-base </t>
  </si>
  <si>
    <t>Adicional de Periculosidade</t>
  </si>
  <si>
    <t xml:space="preserve">13º salário </t>
  </si>
  <si>
    <t>Auxílio-Refeição/Alimentação</t>
  </si>
  <si>
    <t xml:space="preserve">Aviso-prévio indenizado </t>
  </si>
  <si>
    <t>Aviso-previo trabalhado</t>
  </si>
  <si>
    <t xml:space="preserve">Incidência dos encargos do submódulo 2.2 sobre o APT </t>
  </si>
  <si>
    <t xml:space="preserve">Uniformes </t>
  </si>
  <si>
    <t>c) ISS</t>
  </si>
  <si>
    <t>d) CPRB</t>
  </si>
  <si>
    <t>Sub-total</t>
  </si>
  <si>
    <t>Multa do FGTS  por dispensa sem justa causa</t>
  </si>
  <si>
    <t xml:space="preserve">Incidência do FGTS sobre o aviso-prévio indenizado </t>
  </si>
  <si>
    <t>Adicional de Insalubridade</t>
  </si>
  <si>
    <t>Adicional Noturno</t>
  </si>
  <si>
    <t>Seguro de Vida</t>
  </si>
  <si>
    <t>Assistência Médica</t>
  </si>
  <si>
    <t>Assistência Odontológica</t>
  </si>
  <si>
    <t>Vale Transporte</t>
  </si>
  <si>
    <t>Exames Médicos</t>
  </si>
  <si>
    <t>MÓDULO 3 - BENEFÍCIOS MENSAIS E DIÁRIOS</t>
  </si>
  <si>
    <t xml:space="preserve">PLANILHA DE CUSTOS E FORMAÇÃO DE PREÇOS </t>
  </si>
  <si>
    <t>Salário Mínimo</t>
  </si>
  <si>
    <t>PCMSO, PPRA, CIPA e LTCAT</t>
  </si>
  <si>
    <t>MÓDULO 4 - PROVISÃO PARA RESCISÃO</t>
  </si>
  <si>
    <t>Benefícios Mensais e Diários</t>
  </si>
  <si>
    <t>Percentual</t>
  </si>
  <si>
    <t>C.1    Tributos</t>
  </si>
  <si>
    <t>Custos Indiretos</t>
  </si>
  <si>
    <t>Lucro</t>
  </si>
  <si>
    <t>MÓDULO 2 : ENCARGOS TRABALHISTAS E PREVIDENCIÁRIOS</t>
  </si>
  <si>
    <t>Módulo 1 - Composição da Remuneração</t>
  </si>
  <si>
    <t>Módulo 3 - Benefícios Mensais e Diários</t>
  </si>
  <si>
    <t>Módulo 4 - Provisão para Rescisão</t>
  </si>
  <si>
    <t>Provisão para Rescisão</t>
  </si>
  <si>
    <t>MÓDULO 6 - CUSTOS INDIRETOS, LUCRO E TRIBUTOS</t>
  </si>
  <si>
    <t>Custos indiretos, lucro e tributos</t>
  </si>
  <si>
    <t>Módulo 2 - Encargos Trabalhistas</t>
  </si>
  <si>
    <t>Módulo 2 - Encargos Previdenciários e FGTS</t>
  </si>
  <si>
    <t>Módulo 6 - Custos indiretos, lucro e tributos</t>
  </si>
  <si>
    <t>Planilha Analítica de Custos e Formação de Preços</t>
  </si>
  <si>
    <t>NOTAS EXPLICATIVAS</t>
  </si>
  <si>
    <t>Memória de cálculo</t>
  </si>
  <si>
    <t>Fundamento</t>
  </si>
  <si>
    <r>
      <t xml:space="preserve">Salário Base </t>
    </r>
    <r>
      <rPr>
        <vertAlign val="superscript"/>
        <sz val="9"/>
        <rFont val="Arial"/>
        <family val="2"/>
      </rPr>
      <t>(1)</t>
    </r>
  </si>
  <si>
    <t>Artigo 457 e 458 da CLT.</t>
  </si>
  <si>
    <t xml:space="preserve">Adicional de Periculosidade </t>
  </si>
  <si>
    <t>Salário Base x 30%</t>
  </si>
  <si>
    <t>Súmula 132 TST. Artigo 193 a 197 da CLT. Artigo 7º, inciso XXIII da CF. NR 16 do MTE.</t>
  </si>
  <si>
    <t xml:space="preserve">Adicional de Insalubridade </t>
  </si>
  <si>
    <t>Regras do instrumento coletivo da categoria, se houver. Artigo 189 a 192 da CLT (10%, 20% ou 40%). NR 15 do MTE. Súmula nº. 139 do TST.</t>
  </si>
  <si>
    <t xml:space="preserve">Adicional Noturno </t>
  </si>
  <si>
    <t>Artigo 73 da CLT e artigo 7º, inciso IX da CF. Súmula nº 60 do TST e OJ-SDI1-259 do TST.</t>
  </si>
  <si>
    <r>
      <rPr>
        <b/>
        <vertAlign val="superscript"/>
        <sz val="9"/>
        <rFont val="Arial"/>
        <family val="2"/>
      </rPr>
      <t>(1)</t>
    </r>
    <r>
      <rPr>
        <sz val="9"/>
        <rFont val="Arial"/>
        <family val="2"/>
      </rPr>
      <t xml:space="preserve"> </t>
    </r>
    <r>
      <rPr>
        <b/>
        <sz val="9"/>
        <rFont val="Arial"/>
        <family val="2"/>
      </rPr>
      <t>Salário Base:</t>
    </r>
    <r>
      <rPr>
        <sz val="9"/>
        <rFont val="Arial"/>
        <family val="2"/>
      </rPr>
      <t xml:space="preserve"> Salário mensal definido em acordo, dissídio ou convenção coletiva de trabalho no momento da publicação do edital, exceto se houver estipulação de valores mínimos de remuneração dos trabalhadores pelo Tribunal, quando houver necessidade de afastar o risco de selecionar colaboradores com capacitação inferior à necessária para a execução dos serviços, por meio de pesquisas de mercado, de dados obtidos junto a associações e sindicatos de cada categoria profissional e de informações divulgadas por outros órgãos públicos que tenham recentemente contratado o mesmo tipo de serviço. De acordo com o TCU, a fixação de remuneração mínima no edital somente é cabível, com restrições,  nos casos de terceirização de mão de obra com alocação de postos de trabalho. Importante ainda que, como a planilha de custos é baseada em empregados mensalistas, consideram-se já remunerados os dias de repouso semanal no salário mensal nos termos do § 2º do art. 7º da Lei 605/1949.</t>
    </r>
  </si>
  <si>
    <r>
      <rPr>
        <b/>
        <vertAlign val="superscript"/>
        <sz val="9"/>
        <rFont val="Arial"/>
        <family val="2"/>
      </rPr>
      <t xml:space="preserve">(2) </t>
    </r>
    <r>
      <rPr>
        <b/>
        <sz val="9"/>
        <rFont val="Arial"/>
        <family val="2"/>
      </rPr>
      <t>Adicional de Insalubridade</t>
    </r>
    <r>
      <rPr>
        <sz val="9"/>
        <rFont val="Arial"/>
        <family val="2"/>
      </rPr>
      <t xml:space="preserve"> - Os percentuais definidos pelo art. 192 da CLT, segundo as classificações nos graus máximo, médio e mínimo, devem ser calculados com base no salário mínimo, salvo critério mais vantajoso estabelecido em lei ou em instrumento coletivo de trabalho (Súmula Vinculante n. 4). O direito ao recebimento do adicional somente pode ser reconhecido mediante laudo pericial que aponte estar a atividade insalubre prevista na relação oficial elaborada pelo Ministério do Trabalho, tal como definido pela NR-15 da Portaria n. 3.214 de 1978. </t>
    </r>
  </si>
  <si>
    <t>Submódulo 2.1 - 13º Salário e Adicional de Férias</t>
  </si>
  <si>
    <t>%</t>
  </si>
  <si>
    <r>
      <t xml:space="preserve">13º Salário </t>
    </r>
    <r>
      <rPr>
        <b/>
        <vertAlign val="superscript"/>
        <sz val="9"/>
        <rFont val="Arial"/>
        <family val="2"/>
      </rPr>
      <t>(1)</t>
    </r>
  </si>
  <si>
    <t>((1/12) x 100) ≅ 8,33%</t>
  </si>
  <si>
    <t>Art. 7º, VIII, CF/88. Decreto n. 57.155, de 3/11/1965</t>
  </si>
  <si>
    <r>
      <t xml:space="preserve">Adicional de Férias </t>
    </r>
    <r>
      <rPr>
        <b/>
        <vertAlign val="superscript"/>
        <sz val="9"/>
        <rFont val="Arial"/>
        <family val="2"/>
      </rPr>
      <t>(2)</t>
    </r>
  </si>
  <si>
    <t>((1/3) x (1/12) x 100) ≅ 2,78%</t>
  </si>
  <si>
    <t xml:space="preserve">Art. 7º, XVII, CF/88; </t>
  </si>
  <si>
    <t>Total do 13º salário e adicional de férias</t>
  </si>
  <si>
    <t>Estudos do CNJ – Resolução nº 98/2009</t>
  </si>
  <si>
    <t>(1) 13º Salário - Gratificação de Natal, instituída pela Lei nº 4.090, de 13 de julho de 1962. O percentual dessa rubrica pode ser obtido pelo cálculo: ((1/12) x 100) = 8,33%.</t>
  </si>
  <si>
    <t>(2) Abono de Férias - A Constituição Federal, em seu art. 7º, inciso XVII, prevê que as férias sejam pagas com adicional de, pelo menos, 1/3 (um terço) da remuneração do mês. Assim, a provisão para atender as despesas relativas ao abono de férias corresponde a: ((1/3)*(1/12) x 100) = 2,78%.</t>
  </si>
  <si>
    <t>Submódulo 2.2 - Encargos Previdenciários e FGTS e Outras Contribuições</t>
  </si>
  <si>
    <r>
      <t xml:space="preserve">INSS (20% ou 0% no caso de opção pela CPRB </t>
    </r>
    <r>
      <rPr>
        <b/>
        <vertAlign val="superscript"/>
        <sz val="9"/>
        <rFont val="Arial"/>
        <family val="2"/>
      </rPr>
      <t>(1)</t>
    </r>
    <r>
      <rPr>
        <sz val="9"/>
        <rFont val="Arial"/>
        <family val="2"/>
      </rPr>
      <t>)</t>
    </r>
  </si>
  <si>
    <r>
      <t>Art. 22, Inciso I, da Lei nº 8.212/91.</t>
    </r>
    <r>
      <rPr>
        <b/>
        <sz val="8"/>
        <rFont val="Arial"/>
        <family val="2"/>
      </rPr>
      <t xml:space="preserve"> (3) Lei 13.161/2015 - Contribuição Previdenciária sobre a Receita Bruta (CPRB)</t>
    </r>
  </si>
  <si>
    <t>SESI ou SESC</t>
  </si>
  <si>
    <t>Salário Educação</t>
  </si>
  <si>
    <t>Art. 15, Lei nº 8.036/90 e Art. 7º, III,</t>
  </si>
  <si>
    <r>
      <t xml:space="preserve">GIIL/RAT = RAT (1%, 2% ou 3%) x FAP (0,5 a 2,00) </t>
    </r>
    <r>
      <rPr>
        <vertAlign val="superscript"/>
        <sz val="9"/>
        <rFont val="Arial"/>
        <family val="2"/>
      </rPr>
      <t>(2)</t>
    </r>
  </si>
  <si>
    <t>Anexo V do Regulamento da Previdência Social – RPS (Decreto n. 3.048/1999) e regras de enquadramento dispostas na Instrução Normativa RFB n. 971/2009 e/ou legislação superveniente. Súmula 351 do STJ.</t>
  </si>
  <si>
    <t>Total dos encargos previdenciários e FGTS</t>
  </si>
  <si>
    <r>
      <rPr>
        <b/>
        <vertAlign val="superscript"/>
        <sz val="9"/>
        <rFont val="Arial"/>
        <family val="2"/>
      </rPr>
      <t>(2)</t>
    </r>
    <r>
      <rPr>
        <b/>
        <sz val="9"/>
        <rFont val="Arial"/>
        <family val="2"/>
      </rPr>
      <t xml:space="preserve"> GILL/RAT</t>
    </r>
    <r>
      <rPr>
        <sz val="9"/>
        <rFont val="Arial"/>
        <family val="2"/>
      </rPr>
      <t xml:space="preserve"> é a sigla correspondente à Contribuição do Grau de Incidência de Incapacidade Laborativa decorrente dos Riscos Ambientais do Trabalho (o antigo</t>
    </r>
    <r>
      <rPr>
        <b/>
        <sz val="9"/>
        <rFont val="Arial"/>
        <family val="2"/>
      </rPr>
      <t xml:space="preserve"> Seguro de Acidente de Trabalho - SAT</t>
    </r>
    <r>
      <rPr>
        <sz val="9"/>
        <rFont val="Arial"/>
        <family val="2"/>
      </rPr>
      <t xml:space="preserve">). A contribuição GILL/RAT é apurada por meio de um indicador criado pela Receita Federal: o </t>
    </r>
    <r>
      <rPr>
        <b/>
        <sz val="9"/>
        <rFont val="Arial"/>
        <family val="2"/>
      </rPr>
      <t>RAT Ajustado</t>
    </r>
    <r>
      <rPr>
        <sz val="9"/>
        <rFont val="Arial"/>
        <family val="2"/>
      </rPr>
      <t xml:space="preserve">. Sendo assim, em regra, considera-se para fins de definição da planilha modelo que </t>
    </r>
    <r>
      <rPr>
        <b/>
        <sz val="9"/>
        <rFont val="Arial"/>
        <family val="2"/>
      </rPr>
      <t>GILL/RAT = SAT = RAT Ajustado</t>
    </r>
    <r>
      <rPr>
        <sz val="9"/>
        <rFont val="Arial"/>
        <family val="2"/>
      </rPr>
      <t>. O cálculo do RAT ajustado é feito mediante aplicação da fórmula: RAT ajustado = RAT x FAP. A aplicação mínima ou máxima do FAP (0,5 a 2,00) sobre as alíquotas do RAT (1% a 3%) levará o percentual ajustado do RAT a uma variação entre 0,5% a 6%. A licitante deve preencher o item G do Submódulo 2.2 das planilhas analíticas de custos e formação de preços com o valor de seu RAT ajustado comprovando o percentual indicado no momento da apresentação da proposta na forma prescrita no edital e nestas notas explicativas.</t>
    </r>
  </si>
  <si>
    <r>
      <rPr>
        <b/>
        <sz val="9"/>
        <rFont val="Arial"/>
        <family val="2"/>
      </rPr>
      <t xml:space="preserve"> - RAT</t>
    </r>
    <r>
      <rPr>
        <sz val="9"/>
        <rFont val="Arial"/>
        <family val="2"/>
      </rPr>
      <t xml:space="preserve"> (Riscos Ambientais do Trabalho)</t>
    </r>
    <r>
      <rPr>
        <b/>
        <sz val="9"/>
        <rFont val="Arial"/>
        <family val="2"/>
      </rPr>
      <t xml:space="preserve"> </t>
    </r>
    <r>
      <rPr>
        <sz val="9"/>
        <rFont val="Arial"/>
        <family val="2"/>
      </rPr>
      <t>contém as alíquotas de 1%, 2% ou 3%, apurada com base na atividade preponderante da empresa (CNAE), deverá ser esclarecida e comprovada quando solicitado pelo pregoeiro, conforme Anexo V do Regulamento da Previdência Social – RPS (Decreto n. 3.048/1999) e regras de  enquadramento dispostas na Instrução Normativa RFB n. 971/2009 e/ou legislação superveniente.</t>
    </r>
  </si>
  <si>
    <r>
      <rPr>
        <b/>
        <sz val="9"/>
        <rFont val="Arial"/>
        <family val="2"/>
      </rPr>
      <t xml:space="preserve"> - FAP </t>
    </r>
    <r>
      <rPr>
        <sz val="9"/>
        <rFont val="Arial"/>
        <family val="2"/>
      </rPr>
      <t>(Fator Acidentário de Prevenção)</t>
    </r>
    <r>
      <rPr>
        <b/>
        <sz val="9"/>
        <rFont val="Arial"/>
        <family val="2"/>
      </rPr>
      <t xml:space="preserve"> </t>
    </r>
    <r>
      <rPr>
        <sz val="9"/>
        <rFont val="Arial"/>
        <family val="2"/>
      </rPr>
      <t>multiplicador variável num intervalo de 0,5 a 2,00 calculado anualmente pelo INSS considerando o número de acidentes do trabalho e doenças profissionais de cada empresa (Decreto nº 6.957/2009). Essa alíquota deverá ser comprovada mediante a apresentação do multiplicador FAP (FapWeb) vigente no momento da contratação, cujo valor é obtido no site da previdência social por meio de acesso individual da proponente.</t>
    </r>
  </si>
  <si>
    <t>Vale-Transporte</t>
  </si>
  <si>
    <t>Artigo 4º, § único, da Lei nº 7.418/85 e art. 9º do Decreto nº 95.247/87.</t>
  </si>
  <si>
    <t>Auxílio-Alimentação</t>
  </si>
  <si>
    <t>Artigo 458, §§ 2º e 3º, da CLT, Lei nº 6.321/76, Decreto nº 5/91 e CCT.</t>
  </si>
  <si>
    <t>Artigo 458, inciso IV da CLT e CCT</t>
  </si>
  <si>
    <r>
      <t xml:space="preserve">Não serão autorizadas, conforme orientação constante do Ofício nº 0443427 – SG constante no Processo n. 013346/2018 encaminhado pelo Conselho Nacional de Justiça, a cotação de valores na Planilha de Custos decorrentes de cláusulas de instrumentos coletivos que disponham: </t>
    </r>
    <r>
      <rPr>
        <b/>
        <sz val="9"/>
        <rFont val="Arial"/>
        <family val="2"/>
      </rPr>
      <t xml:space="preserve">1. </t>
    </r>
    <r>
      <rPr>
        <sz val="9"/>
        <rFont val="Arial"/>
        <family val="2"/>
      </rPr>
      <t xml:space="preserve">Participação dos trabalhadores nos lucros ou resultados da empresa contratada; </t>
    </r>
    <r>
      <rPr>
        <b/>
        <sz val="9"/>
        <rFont val="Arial"/>
        <family val="2"/>
      </rPr>
      <t>2.</t>
    </r>
    <r>
      <rPr>
        <sz val="9"/>
        <rFont val="Arial"/>
        <family val="2"/>
      </rPr>
      <t xml:space="preserve"> Matéria não trabalhista. </t>
    </r>
    <r>
      <rPr>
        <b/>
        <sz val="9"/>
        <rFont val="Arial"/>
        <family val="2"/>
      </rPr>
      <t>3.</t>
    </r>
    <r>
      <rPr>
        <sz val="9"/>
        <rFont val="Arial"/>
        <family val="2"/>
      </rPr>
      <t xml:space="preserve"> Direitos não previstos em lei, como por exemplo, valores ou índices obrigatórios de encargos sociais ou previdenciários; </t>
    </r>
    <r>
      <rPr>
        <b/>
        <sz val="9"/>
        <rFont val="Arial"/>
        <family val="2"/>
      </rPr>
      <t>4.</t>
    </r>
    <r>
      <rPr>
        <sz val="9"/>
        <rFont val="Arial"/>
        <family val="2"/>
      </rPr>
      <t xml:space="preserve"> Preços para os insumos relacionados ao exercício da atividade; </t>
    </r>
    <r>
      <rPr>
        <b/>
        <sz val="9"/>
        <rFont val="Arial"/>
        <family val="2"/>
      </rPr>
      <t xml:space="preserve">5. </t>
    </r>
    <r>
      <rPr>
        <sz val="9"/>
        <rFont val="Arial"/>
        <family val="2"/>
      </rPr>
      <t>Obrigações e direitos que somente se aplicam aos contratos com Administração ou que não são de concessão obrigatória a todos trabalhadores abrangidos pelo instrumento coletivo.</t>
    </r>
  </si>
  <si>
    <r>
      <t xml:space="preserve">Aviso Prévio Indenizado </t>
    </r>
    <r>
      <rPr>
        <b/>
        <vertAlign val="superscript"/>
        <sz val="9"/>
        <rFont val="Arial"/>
        <family val="2"/>
      </rPr>
      <t>(1)</t>
    </r>
  </si>
  <si>
    <t>Art. 7º, XXI, CF/88. Art. 477, 487 e 491 da CLT. Lei n. 12.506/2011.</t>
  </si>
  <si>
    <t>Incidência do FGTS sobre o Aviso Prévio Indenizado</t>
  </si>
  <si>
    <t>Súmula 305 TST.</t>
  </si>
  <si>
    <t>Art. 18 da Lei 8.036/90. Art. 12 da Lei 13.932/2019. Art. 5º, inciso III, da IN STJG/GDG n. 14/2020.</t>
  </si>
  <si>
    <r>
      <t xml:space="preserve">Aviso Prévio Trabalhado </t>
    </r>
    <r>
      <rPr>
        <b/>
        <vertAlign val="superscript"/>
        <sz val="9"/>
        <rFont val="Arial"/>
        <family val="2"/>
      </rPr>
      <t>(3)</t>
    </r>
  </si>
  <si>
    <t xml:space="preserve">Art. 7º, XXI, CF/88, 477,487 e 491 CLT. Acórdãos n. 1904/2007-TCU-Plenário e n. 3006/2010-TCU-Plenário </t>
  </si>
  <si>
    <t>Lei 12.506/2011. Acórdão n. 1186/2017-TCU-Plenário</t>
  </si>
  <si>
    <t>Incidência do submódulo 2.2 sobre o Aviso Prévio trabalhado</t>
  </si>
  <si>
    <t xml:space="preserve">Acórdãos n. 1904/2007-TCU-Plenário e n. 3006/2010-TCU-Plenário </t>
  </si>
  <si>
    <t>Total da provisão para rescisão - Primeiro ano de vigência</t>
  </si>
  <si>
    <t>Total da provisão para rescisão - após a primeira prorrogação</t>
  </si>
  <si>
    <t xml:space="preserve">(3) Aviso Prévio Trabalhado - redução de 7 dias ou de 2h por dia. Percentual relativo aos primeiros doze meses de vigência (7dias de ausências / 30 dias) x 100 = 23,33% para 30 dias de aviso prévio no primeiro ano. Após o primeiro ano, o percentual corresponderá a 2,33% a cada ano uma vez que a Lei 12.506/2011 dispõe o acréscimo de 3 dias de aviso prévio ou 0,7 dias de ausências por ano de serviço prestado até o máximo de 60 dias. Ou seja, um décimo do valor máximo admitido pelo Acórdão 3006/2010-TCU-Plenário, conforme ditames da Lei 12.506/2011 e Acórdão 1.186/2017 - TCU-Plenário. </t>
  </si>
  <si>
    <t>Módulo 5 - Insumos Diversos</t>
  </si>
  <si>
    <t>Art. 456-A da CLT</t>
  </si>
  <si>
    <t>De acordo com a memória de cálculo específica com base na justificativa dos estudos preliminares.</t>
  </si>
  <si>
    <r>
      <rPr>
        <b/>
        <vertAlign val="superscript"/>
        <sz val="9"/>
        <rFont val="Arial"/>
        <family val="2"/>
      </rPr>
      <t xml:space="preserve">(1) </t>
    </r>
    <r>
      <rPr>
        <sz val="9"/>
        <rFont val="Arial"/>
        <family val="2"/>
      </rPr>
      <t xml:space="preserve">Para encontrar as taxas de depreciação, recomenda-se a utilização da Macrofunção 02.03.30 do SIAFI para se obter estimativas de vida útil  e do valor residual  dos bens depreciáveis. Poderão ser utilizadas outras taxas, justificadamente, como as taxas de depreciação dispostas no Anexo III da IN RFB n. 1.700/2017. 
</t>
    </r>
  </si>
  <si>
    <t>Módulo 6 - Custos Indiretos e Tributos</t>
  </si>
  <si>
    <r>
      <t>Custos Indiretos (Despesas Opercionais e Adm.)</t>
    </r>
    <r>
      <rPr>
        <b/>
        <vertAlign val="superscript"/>
        <sz val="9"/>
        <rFont val="Arial"/>
        <family val="2"/>
      </rPr>
      <t>(1)</t>
    </r>
  </si>
  <si>
    <r>
      <t>Lucro</t>
    </r>
    <r>
      <rPr>
        <b/>
        <vertAlign val="superscript"/>
        <sz val="9"/>
        <rFont val="Arial"/>
        <family val="2"/>
      </rPr>
      <t>(1)</t>
    </r>
  </si>
  <si>
    <t>(Módudo1 + Módulo2 + Módulo3 + Módulo4 + Custos indiretos) x 10%</t>
  </si>
  <si>
    <r>
      <t xml:space="preserve">Tributos </t>
    </r>
    <r>
      <rPr>
        <b/>
        <vertAlign val="superscript"/>
        <sz val="9"/>
        <color indexed="8"/>
        <rFont val="Arial"/>
        <family val="2"/>
      </rPr>
      <t>(2)</t>
    </r>
  </si>
  <si>
    <r>
      <rPr>
        <b/>
        <sz val="9"/>
        <rFont val="Arial"/>
        <family val="2"/>
      </rPr>
      <t>C%</t>
    </r>
    <r>
      <rPr>
        <sz val="9"/>
        <rFont val="Arial"/>
        <family val="2"/>
      </rPr>
      <t xml:space="preserve"> (em percentual) = C1 + C2 + C3 + C4</t>
    </r>
  </si>
  <si>
    <t>C.1</t>
  </si>
  <si>
    <t xml:space="preserve">Tributos Federais </t>
  </si>
  <si>
    <r>
      <rPr>
        <b/>
        <sz val="9"/>
        <rFont val="Arial"/>
        <family val="2"/>
      </rPr>
      <t xml:space="preserve">C R$ </t>
    </r>
    <r>
      <rPr>
        <sz val="9"/>
        <rFont val="Arial"/>
        <family val="2"/>
      </rPr>
      <t>(em reais) = P1 - P0</t>
    </r>
  </si>
  <si>
    <t>PIS</t>
  </si>
  <si>
    <t>COFINS</t>
  </si>
  <si>
    <r>
      <rPr>
        <b/>
        <sz val="9"/>
        <color indexed="8"/>
        <rFont val="Arial"/>
        <family val="2"/>
      </rPr>
      <t>P0</t>
    </r>
    <r>
      <rPr>
        <sz val="9"/>
        <color indexed="8"/>
        <rFont val="Arial"/>
        <family val="2"/>
      </rPr>
      <t xml:space="preserve"> = Módudo 1 + Módulo 2 + Módulo 3 + Módulo 4 + Módulo 5A + Módulo 5B (em reais)</t>
    </r>
  </si>
  <si>
    <t>C.2</t>
  </si>
  <si>
    <t xml:space="preserve">Tributos Municipais (ISS) </t>
  </si>
  <si>
    <r>
      <rPr>
        <b/>
        <sz val="9"/>
        <color indexed="8"/>
        <rFont val="Arial"/>
        <family val="2"/>
      </rPr>
      <t>P1</t>
    </r>
    <r>
      <rPr>
        <sz val="9"/>
        <color indexed="8"/>
        <rFont val="Arial"/>
        <family val="2"/>
      </rPr>
      <t xml:space="preserve"> = P0 / (1 - C%) </t>
    </r>
  </si>
  <si>
    <t>C.3</t>
  </si>
  <si>
    <t xml:space="preserve">GIIL/RAT = RAT (1%, 2% ou 3%) x FAP (0,5 a 2,00) </t>
  </si>
  <si>
    <t xml:space="preserve">INSS </t>
  </si>
  <si>
    <r>
      <rPr>
        <vertAlign val="superscript"/>
        <sz val="9"/>
        <rFont val="Arial"/>
        <family val="2"/>
      </rPr>
      <t>(1)</t>
    </r>
    <r>
      <rPr>
        <sz val="9"/>
        <rFont val="Arial"/>
        <family val="2"/>
      </rPr>
      <t xml:space="preserve"> Devido a aplicação da Lei 13.161/2015 (Desoneração da folha de pagamento), a contribuição previdenciária patronal (INSS) poderá não ser calculada no Submódulo 2.2, sendo substituída por alíquota diferenciada de acordo com a atividade, incidindo sobre o faturamento (compondo o módulo 6).</t>
    </r>
  </si>
  <si>
    <r>
      <t xml:space="preserve">Módulo 3 - Benefícios Mensais e Diários </t>
    </r>
    <r>
      <rPr>
        <b/>
        <vertAlign val="superscript"/>
        <sz val="9"/>
        <rFont val="Arial"/>
        <family val="2"/>
      </rPr>
      <t>(1)</t>
    </r>
  </si>
  <si>
    <r>
      <rPr>
        <b/>
        <vertAlign val="superscript"/>
        <sz val="9"/>
        <rFont val="Arial"/>
        <family val="2"/>
      </rPr>
      <t>(1)</t>
    </r>
    <r>
      <rPr>
        <sz val="9"/>
        <rFont val="Arial"/>
        <family val="2"/>
      </rPr>
      <t xml:space="preserve"> Deve ser observado o instrumento coletivo para a fixação do percentual de desconto do empregado na hipótese do auxílio-alimentação e vale-transporte. No caso de auxílio-alimentação, deve ser exigido o comprovante de inscrição no Programa de Alimentação do Trabalhador - PAT. A OJ  na Seção de Dissídios Individuais I (SDI 1) n. 133 reza que a alimentação fornecida via PAT não integra o salário para nenhum efeito legal. </t>
    </r>
  </si>
  <si>
    <t>Os valores dos encargos apresentados na planilha são calculados sobre os totais do Módulo 1 e Submódulo 2.1.</t>
  </si>
  <si>
    <t>0,08 x 0,4 x 0,9 x [1]] ≅ 3,2%</t>
  </si>
  <si>
    <t>A+B+C+D+E</t>
  </si>
  <si>
    <t>A+B+C+D.1+E.1</t>
  </si>
  <si>
    <r>
      <rPr>
        <b/>
        <vertAlign val="superscript"/>
        <sz val="9"/>
        <rFont val="Arial"/>
        <family val="2"/>
      </rPr>
      <t>(1)</t>
    </r>
    <r>
      <rPr>
        <sz val="9"/>
        <rFont val="Arial"/>
        <family val="2"/>
      </rPr>
      <t xml:space="preserve"> Aviso Prévio Indenizado - Trata-se de valor devido ao empregado no caso de o empregador rescindir o contrato sem justo motivo e sem lhe conceder aviso prévio, conforme disposto no § 1º do art. 487 da CLT. De acordo com levantamento efetuado em diversos contratos, cerca de 10% do pessoal é demitido pelo empregador, antes do término do contrato de trabalho. Cálculo ((1/12)x 0,10) x 100 ≅ 0,83%.</t>
    </r>
  </si>
  <si>
    <t>Multa do FGTS por Dispensa Sem Justa Causa (2)</t>
  </si>
  <si>
    <r>
      <rPr>
        <b/>
        <vertAlign val="superscript"/>
        <sz val="9"/>
        <rFont val="Arial"/>
        <family val="2"/>
      </rPr>
      <t>(2)</t>
    </r>
    <r>
      <rPr>
        <vertAlign val="superscript"/>
        <sz val="9"/>
        <rFont val="Arial"/>
        <family val="2"/>
      </rPr>
      <t xml:space="preserve"> </t>
    </r>
    <r>
      <rPr>
        <sz val="9"/>
        <rFont val="Arial"/>
        <family val="2"/>
      </rPr>
      <t xml:space="preserve">Multa do FGTS sobre o Aviso Prévio Indenizado - rescisão sem justa causa: Esse item corresponde ao valor da multa do FGTS (40%) que incide sobre o saldo dos depósitos efetuados na conta vinculada ao FGTS do trabalhador. Considera-se que 10% dos empregados pedem contas, portanto, essa penalidade recai sobre os 90% remanescentes. Logo o pagamento da multa para os valores depositados relativos a salários, férias e 13º salário corresponde a: (1x 0,40 x 0,80 x 100) ≅ 3,2%. 
</t>
    </r>
    <r>
      <rPr>
        <i/>
        <sz val="8"/>
        <rFont val="Arial"/>
        <family val="2"/>
      </rPr>
      <t xml:space="preserve">
</t>
    </r>
  </si>
  <si>
    <r>
      <rPr>
        <vertAlign val="superscript"/>
        <sz val="9"/>
        <rFont val="Arial"/>
        <family val="2"/>
      </rPr>
      <t>(4)</t>
    </r>
    <r>
      <rPr>
        <sz val="9"/>
        <rFont val="Arial"/>
        <family val="2"/>
      </rPr>
      <t xml:space="preserve"> O art. 12 da Lei n. 13.932/2019 extiguiu a cobraça da contribuição de 10% devida pelos empregadores em caso de despedida sem justa causa (art. 1º da Lei Complementar 110/2001). Sendo assim, o adicional que era previsto  com o título "Multa do FGTS e contribuição social sobre Aviso Prévio [...]" passou a ser denominado somente de "Multa do FGTS sobre Aviso Prévio [..]"</t>
    </r>
  </si>
  <si>
    <r>
      <rPr>
        <b/>
        <sz val="9"/>
        <rFont val="Arial"/>
        <family val="2"/>
      </rPr>
      <t>OBS:</t>
    </r>
    <r>
      <rPr>
        <sz val="9"/>
        <rFont val="Arial"/>
        <family val="2"/>
      </rPr>
      <t xml:space="preserve"> Os valores das rubricas Aviso Prévio Trabalhado e Incidência do submódulo 2.2 sobre o Aviso Prévio Trabalhado serão reduzidos a partir da primeira prorrogação de vigência do contrato conforme itens D.1 e D.2 da memória de cálculo nos termos do Acórdão 1.186/2017 - TCU-Plenário. </t>
    </r>
  </si>
  <si>
    <r>
      <t xml:space="preserve">Equipamentos depreciáveis </t>
    </r>
    <r>
      <rPr>
        <vertAlign val="superscript"/>
        <sz val="9"/>
        <rFont val="Arial"/>
        <family val="2"/>
      </rPr>
      <t>(1)</t>
    </r>
  </si>
  <si>
    <t>Equipamentos não depreciáveis</t>
  </si>
  <si>
    <t xml:space="preserve">(Módudo1 + Módulo2 + Módulo3 + Módulo4) x 5%                                                                                                                                                    </t>
  </si>
  <si>
    <r>
      <rPr>
        <b/>
        <vertAlign val="superscript"/>
        <sz val="9"/>
        <rFont val="Arial"/>
        <family val="2"/>
      </rPr>
      <t>(1)</t>
    </r>
    <r>
      <rPr>
        <sz val="9"/>
        <rFont val="Arial"/>
        <family val="2"/>
      </rPr>
      <t xml:space="preserve"> Considerando os estudos realizados, o presente modelo utiliza o percentual máximo de 5,00% (cinco por cento) para alíquota de custos indiretos e de 10,00% para margem de lucro. O(s) servidor(es) responsáveis pelo preenchimento da Planilha nº 1 (fase de planejamento) poderão sugerir o estabelecimento de outros índices máximos com base em pesquisa em contratos semelhantes e fazer uma média aritmética. A justificativa para alteração deverá estar devidamente fundamentada nos autos da contratação. Por fim, conforme Acórdão TCU n. 408/2019,</t>
    </r>
    <r>
      <rPr>
        <b/>
        <sz val="9"/>
        <rFont val="Arial"/>
        <family val="2"/>
      </rPr>
      <t xml:space="preserve"> respeitado o resultado da soma dos limites máximos definidos, as licitantes poderão cotar percentuais para os custos indiretos e margem de lucro fora dos patamares definidos no edital, conforme Acórdão n. 408/2019 – TCU - Plenário. A cotação de percentuais irrisórios ou iguais a zero deverá  ser  previamente  justificada  pelos  licitantes,  cabendo  a  equipe  de  apoio  do Agente de Contratação analisar a pertinência da justificativa. Respeitado  o  resultado  da  soma  dos  limites  máximos  definidos,  os  licitantes poderão  cotar  percentuais  para  os  custos  indiretos  e  margem  de  lucro  fora  dos patamares definidos.     
</t>
    </r>
  </si>
  <si>
    <t>(3) Devido a aplicação da Lei 13.161/2015 (Desoneração da folha de pagamento), a contribuição previdenciária patronal (INSS) poderá não ser calculada no Submódulo 2.2, sendo substituída pela contribuição previdenciária sobre a receita bruta (CPRB) por meio de alíquota diferenciada de acordo com a atividade, incidindo sobre o faturamento (compondo o módulo 6).</t>
  </si>
  <si>
    <r>
      <t>CPRB,</t>
    </r>
    <r>
      <rPr>
        <b/>
        <vertAlign val="superscript"/>
        <sz val="9"/>
        <rFont val="Arial"/>
        <family val="2"/>
      </rPr>
      <t>(3)</t>
    </r>
    <r>
      <rPr>
        <sz val="9"/>
        <rFont val="Arial"/>
        <family val="2"/>
      </rPr>
      <t>, se for o caso</t>
    </r>
  </si>
  <si>
    <t xml:space="preserve">DETALHAMENTO DO CUSTO COM INSUMOS DEPRECIÁVEIS </t>
  </si>
  <si>
    <t>1 - DESCRIÇÃO</t>
  </si>
  <si>
    <t>Quant. Estimada</t>
  </si>
  <si>
    <t>Valor Unitário</t>
  </si>
  <si>
    <t>Valor Residual</t>
  </si>
  <si>
    <t>Vida útil em anos</t>
  </si>
  <si>
    <t>Depreciação Mensal</t>
  </si>
  <si>
    <t>Taxa de Depreciação Mensal</t>
  </si>
  <si>
    <t>CUSTO TOTAL DOS EQUIPAMENTOS A PARTIR DA DEPRECIAÇÃO MENSAL</t>
  </si>
  <si>
    <t>Número Total de Profissionais</t>
  </si>
  <si>
    <t>CUSTO MENSAL POR  PROFISSIONAL A SER APORTADO EM CADA PLANILHA ANALÍTICA</t>
  </si>
  <si>
    <t xml:space="preserve">DETALHAMENTO DO CUSTO DOS DEMAIS INSUMOS NÃO DEPRECIÁVEIS </t>
  </si>
  <si>
    <t>TODOS OS PROFISSIONAIS</t>
  </si>
  <si>
    <t>QTDE ANUAL</t>
  </si>
  <si>
    <t>CUSTO UNITÁRIO</t>
  </si>
  <si>
    <t>CUSTO TOTAL</t>
  </si>
  <si>
    <t>CUSTO TOTAL ANUAL DOS DEMAIS INSUMOS NÃO DEPRECIÁVEIS</t>
  </si>
  <si>
    <t>CUSTO TOTAL MENSAL DOS DEMAIS INSUMOS NÃO DEPRECIÁVEIS</t>
  </si>
  <si>
    <t>Insumos Não Depreciáveis</t>
  </si>
  <si>
    <t>Insumos Depreciáveis</t>
  </si>
  <si>
    <r>
      <t xml:space="preserve">Salário </t>
    </r>
    <r>
      <rPr>
        <b/>
        <sz val="9"/>
        <rFont val="Arial"/>
        <family val="2"/>
      </rPr>
      <t xml:space="preserve">Mínimo </t>
    </r>
    <r>
      <rPr>
        <sz val="9"/>
        <rFont val="Arial"/>
        <family val="2"/>
      </rPr>
      <t xml:space="preserve"> x (10%, 20% ou 40%)</t>
    </r>
  </si>
  <si>
    <t>(Salário base + adicionais periculosidade/insalubridade) ÷ 180h (conforme jornada de trabalho da categoria) x 20% x qtde. de hs noturnas).</t>
  </si>
  <si>
    <t>Hora extra</t>
  </si>
  <si>
    <t>PERÍODO DE APURAÇÃO</t>
  </si>
  <si>
    <t xml:space="preserve">RECEITA BRUTA DOS ÚLTIMOS 12 MESES ANTERIORES AO PERIODO DE APURAÇÃO </t>
  </si>
  <si>
    <t>alíquota efetiva</t>
  </si>
  <si>
    <t>PERCENTUAIS EFETIVOS DOS TRIBUTOS</t>
  </si>
  <si>
    <t>IRPJ</t>
  </si>
  <si>
    <t>CSLL</t>
  </si>
  <si>
    <t>ISS</t>
  </si>
  <si>
    <t>ALÍQUOTAS E PARTILHA DO SIMPLES NACIONAL - RECEITAS DECORRENTES DA PRESTAÇÃO DE SERVIÇOS RELACIONADOS NO INCISO IV DO § 1º DO ART. 25</t>
  </si>
  <si>
    <t>PERCENTUAIS DE REPARTIÇÃO DOS TRIBUTOS</t>
  </si>
  <si>
    <t>Receita - Faixas</t>
  </si>
  <si>
    <t>Limite Inferior</t>
  </si>
  <si>
    <t>Limite Superior</t>
  </si>
  <si>
    <t>Alíquota Nominal</t>
  </si>
  <si>
    <t>VLR Deduzir</t>
  </si>
  <si>
    <t>Cofins</t>
  </si>
  <si>
    <t>PIS/Pasep</t>
  </si>
  <si>
    <t>CPP</t>
  </si>
  <si>
    <t>1ª faixa</t>
  </si>
  <si>
    <t>2ª faixa</t>
  </si>
  <si>
    <t>3ª faixa</t>
  </si>
  <si>
    <t>4ª faixa</t>
  </si>
  <si>
    <t>5ª faixa</t>
  </si>
  <si>
    <t>6ª faixa</t>
  </si>
  <si>
    <t>Data da Proposta e Validade:</t>
  </si>
  <si>
    <t>XX/XX/XXXX - Validade: 60 dias</t>
  </si>
  <si>
    <t xml:space="preserve">Nome da Empresa: </t>
  </si>
  <si>
    <t>XXXXX XXXXX XXXXX LTDA</t>
  </si>
  <si>
    <t xml:space="preserve">CNPJ: </t>
  </si>
  <si>
    <t>XX.XXX.XXX/XXXX-XX</t>
  </si>
  <si>
    <t>CNPJ do establecimento responsável pelo faturamento dos serviços (MATRIZ ou FILIAL):</t>
  </si>
  <si>
    <t>Endereço da Empresa:</t>
  </si>
  <si>
    <t>Av. XXXXX, Rua XXX, CEP XXXXXXXXXX</t>
  </si>
  <si>
    <t>Telefone(s):</t>
  </si>
  <si>
    <t>(XX) XXXX XXXX</t>
  </si>
  <si>
    <t>Endereço eletrônico (e-mail):</t>
  </si>
  <si>
    <t>xxxxxxx@xxxx.com</t>
  </si>
  <si>
    <t>Nome do Responsável:</t>
  </si>
  <si>
    <t>XXXX XXXXX XXXX</t>
  </si>
  <si>
    <t>CPF do Responsável</t>
  </si>
  <si>
    <t>XXX.XXX.XXX-XX</t>
  </si>
  <si>
    <t>Dados Bancários:</t>
  </si>
  <si>
    <t>Banco XXX, Agencia XXXX-X, Conta-Corrente XXXXXXXXX</t>
  </si>
  <si>
    <t>Tipo de Serviço - Categoria Profissional</t>
  </si>
  <si>
    <t>Jornada de Trabalho</t>
  </si>
  <si>
    <t>Quantidade</t>
  </si>
  <si>
    <t>Postos de Trabalho</t>
  </si>
  <si>
    <t>Profissionais p/posto de Trabalho</t>
  </si>
  <si>
    <t>Unitário</t>
  </si>
  <si>
    <t>Mensal</t>
  </si>
  <si>
    <t xml:space="preserve">Valor Total </t>
  </si>
  <si>
    <t xml:space="preserve">Pregão Eletrônico TJ/BA Nº: </t>
  </si>
  <si>
    <t xml:space="preserve">Nº de meses de execução contratual: </t>
  </si>
  <si>
    <t>Total (meses)</t>
  </si>
  <si>
    <t>Regime de Tributação</t>
  </si>
  <si>
    <t>Unidade de Medida</t>
  </si>
  <si>
    <t>Acordo coletivo, convenção coletiva ou sentença normativa em dissídio coletivo e Nº de registro no MTE.</t>
  </si>
  <si>
    <t>Quantidade de empregados</t>
  </si>
  <si>
    <t>PROPOSTA</t>
  </si>
  <si>
    <r>
      <t xml:space="preserve">OBJETO: </t>
    </r>
    <r>
      <rPr>
        <sz val="13"/>
        <color theme="1"/>
        <rFont val="Calibri"/>
        <family val="2"/>
        <scheme val="minor"/>
      </rPr>
      <t xml:space="preserve">Contratação da prestação de serviços continuados  de  </t>
    </r>
  </si>
  <si>
    <t>ATENÇÃO, LICITANTE</t>
  </si>
  <si>
    <t>ESTE ARQUIVO É UMA FERRAMENTA DE ORIENTAÇÃO PARA FACILITAR A FORMULAÇÃO DA PROPOSTA POR PARTE DA LICITANTE INTERESSADA. ELE FOI PARAMETRIZADO CONSIDERANDO O MANUAL DE PREENCHIMENTO DE PLANILHAS DE CUSTOS E DE FORMAÇÃO DE PREÇOS E AS CARACTERÍSTICAS PRÓPRIAS DESTA CONTRATAÇÃO.</t>
  </si>
  <si>
    <t>É DEVER E RESPONSABILIDADE EXCLUSIVA DA LICITANTE ASSEGURAR-SE DE QUE OS VALORES E CÁLCULOS INSERIDOS EM SUA PROPOSTA ESTEJAM CORRETOS.</t>
  </si>
  <si>
    <t>INSIRA DADOS NAS CELULAS DESTACADAS EM VERMELHO, ATENTANDO-SE ÀS ORIENTAÇÕES DO EDITAL, DAS NOTAS EXPLICATIVAS E DOS COMENTÁRIOS INSERIDOS NAS CÉLULAS.</t>
  </si>
  <si>
    <t>Percentual conforme tabela ao lado</t>
  </si>
  <si>
    <t>Duração do contrato em meses</t>
  </si>
  <si>
    <t>Percentual de APT no 1º Ano de Contrato</t>
  </si>
  <si>
    <t xml:space="preserve">Percentual de APT  do 2º Ano e seguintes </t>
  </si>
  <si>
    <t>Percentual de APT acumulado</t>
  </si>
  <si>
    <t>Sempre que houver PRORROGAÇÃO contratual, o valor a ser aportado na planilha de composição de custos a título de APT corresponde a 0,194%.</t>
  </si>
  <si>
    <t>((0,08 x 0,0043) x 100) ≅ 0,03%</t>
  </si>
  <si>
    <t>Variável conforme o APT</t>
  </si>
  <si>
    <t>((0,05 x (1/12) x 100) ≅ 0,42%</t>
  </si>
  <si>
    <r>
      <rPr>
        <b/>
        <vertAlign val="superscript"/>
        <sz val="9"/>
        <rFont val="Arial"/>
        <family val="2"/>
      </rPr>
      <t>(2)</t>
    </r>
    <r>
      <rPr>
        <vertAlign val="superscript"/>
        <sz val="9"/>
        <rFont val="Arial"/>
        <family val="2"/>
      </rPr>
      <t> </t>
    </r>
    <r>
      <rPr>
        <sz val="9"/>
        <rFont val="Arial"/>
        <family val="2"/>
      </rPr>
      <t xml:space="preserve"> o SIMPLES Nacional é um regime de tributação simplificado, voltado principalmente para as pequenas e médias empresas, que recolhe vários tributos municipais, estaduais e federais mediante uma única guia. A porcentagem recolhida varia de acordo com o ramo de atividade e a arrecadação bruta anual do negócio. </t>
    </r>
  </si>
  <si>
    <t xml:space="preserve">Os tributos PIS/Pasep, COFINS e ISSQN estão contemplados no SIMPLES Nacional. A pergunta que se segue é: como obter as alíquotas no Módulo 6 da Planilha Analítica para empresas optantes do SIMPLES? O primeiro passo é descobrir a Alíquota Nominal do Imposto que consta no Anexo IV da Lei Complementar n. 123/2006. Para tanto, é necessário saber a faixa de faturamento da empresa, e a alíquota estará à direita, bem como valor a deduzir. A alíquota nominal serve apenas de parâmetro, visto que ela vem acompanhada de uma “parcela a deduzir” para quem faturou acima de R$ 180 mil nos últimos 12 meses, pois no final a empresa vai pagar o imposto de acordo com a alíquota efetiva e é esta a alíquota que realmente importa. A fórmula para calcular a Alíquota Efetiva é a seguinte: 𝐴𝑙í𝑞𝑢𝑜𝑡𝑎 𝐸𝑓𝑒𝑡𝑖𝑣𝑎 = [(𝑅𝐵𝑇12 𝑥 𝐴𝑙í𝑞𝑢𝑜𝑡𝑎 𝑛𝑜𝑚𝑖𝑛𝑎𝑙) – 𝑝𝑎𝑟𝑐𝑒𝑙𝑎 𝑎 𝑑𝑒𝑑𝑢𝑧𝑖𝑟] / 𝑅𝐵𝑇12 </t>
  </si>
  <si>
    <r>
      <rPr>
        <b/>
        <vertAlign val="superscript"/>
        <sz val="12"/>
        <rFont val="Arial"/>
        <family val="2"/>
      </rPr>
      <t>Onde RBT12 é receita bruta acumulada nos doze meses anteriores ao período de apuração. Obtida a alíquota efetiva, deve-se sobre ela os percentuais de repartição de tributos do Anexo IV da Lei Complementar. Essa tabela mostra quais são os percentuais devidos para cada um dos tributos que compõe a alíquota efetiva, ou seja, possibilita obter a alíquota efetiva de cada tributo, inclusive PIS/Pasep, COFINS e ISSQN.</t>
    </r>
    <r>
      <rPr>
        <sz val="9"/>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</si>
</sst>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R$&quot;\ * #,##0.00_-;\-&quot;R$&quot;\ * #,##0.00_-;_-&quot;R$&quot;\ * &quot;-&quot;??_-;_-@_-"/>
    <numFmt numFmtId="43" formatCode="_-* #,##0.00_-;\-* #,##0.00_-;_-* &quot;-&quot;??_-;_-@_-"/>
    <numFmt numFmtId="164" formatCode="_-&quot;R$&quot;* #,##0.00_-;\-&quot;R$&quot;* #,##0.00_-;_-&quot;R$&quot;* &quot;-&quot;??_-;_-@_-"/>
    <numFmt numFmtId="165" formatCode="d/m/yyyy"/>
    <numFmt numFmtId="166" formatCode="&quot;R$ &quot;#,##0.00"/>
    <numFmt numFmtId="167" formatCode="0.0000%"/>
    <numFmt numFmtId="168" formatCode="_-&quot;R$ &quot;* #,##0.00_-;&quot;-R$ &quot;* #,##0.00_-;_-&quot;R$ &quot;* \-??_-;_-@_-"/>
    <numFmt numFmtId="169" formatCode="_(&quot;R$ &quot;* #,##0.00_);_(&quot;R$ &quot;* \(#,##0.00\);_(&quot;R$ &quot;* &quot;-&quot;??_);_(@_)"/>
    <numFmt numFmtId="170" formatCode="&quot;R$&quot;\ #,##0.00"/>
    <numFmt numFmtId="171" formatCode="_(* #,##0.00_);_(* \(#,##0.00\);_(* &quot;-&quot;??_);_(@_)"/>
    <numFmt numFmtId="172" formatCode="_(&quot;R$ &quot;* #,##0.00_);_(&quot;R$ &quot;* \(#,##0.00\);_(&quot;R$ &quot;* \-??_);_(@_)"/>
    <numFmt numFmtId="173" formatCode="&quot;R$&quot;#,##0.00"/>
    <numFmt numFmtId="174" formatCode="0.000%"/>
    <numFmt numFmtId="175" formatCode="_(&quot;R$&quot;* #,##0.00_);_(&quot;R$&quot;* \(#,##0.00\);_(&quot;R$&quot;* &quot;-&quot;??_);_(@_)"/>
    <numFmt numFmtId="176" formatCode="_([$€-2]* #,##0.00_);_([$€-2]* \(#,##0.00\);_([$€-2]* &quot;-&quot;??_)"/>
    <numFmt numFmtId="177" formatCode="[$-416]mmmm\-yy;@"/>
    <numFmt numFmtId="178" formatCode="0.0%"/>
    <numFmt numFmtId="179" formatCode="0.00000%"/>
  </numFmts>
  <fonts count="93" x14ac:knownFonts="1">
    <font>
      <sz val="11"/>
      <color theme="1"/>
      <name val="Calibri"/>
      <family val="2"/>
      <scheme val="minor"/>
    </font>
    <font>
      <sz val="11"/>
      <color theme="1"/>
      <name val="Calibri"/>
      <family val="2"/>
      <scheme val="minor"/>
    </font>
    <font>
      <sz val="10"/>
      <name val="Arial"/>
      <family val="2"/>
      <charset val="1"/>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0"/>
      <color theme="1"/>
      <name val="Arial"/>
      <family val="2"/>
    </font>
    <font>
      <sz val="11"/>
      <name val="Times New Roman"/>
      <family val="1"/>
    </font>
    <font>
      <b/>
      <sz val="11"/>
      <name val="Times New Roman"/>
      <family val="1"/>
    </font>
    <font>
      <sz val="14"/>
      <name val="Calibri"/>
      <family val="2"/>
      <scheme val="minor"/>
    </font>
    <font>
      <b/>
      <sz val="14"/>
      <name val="Calibri"/>
      <family val="2"/>
      <scheme val="minor"/>
    </font>
    <font>
      <b/>
      <sz val="14"/>
      <color rgb="FF800080"/>
      <name val="Calibri"/>
      <family val="2"/>
      <scheme val="minor"/>
    </font>
    <font>
      <b/>
      <sz val="14"/>
      <color rgb="FFFF0000"/>
      <name val="Calibri"/>
      <family val="2"/>
      <scheme val="minor"/>
    </font>
    <font>
      <sz val="14"/>
      <color rgb="FFFF0000"/>
      <name val="Calibri"/>
      <family val="2"/>
      <scheme val="minor"/>
    </font>
    <font>
      <b/>
      <sz val="18"/>
      <name val="Calibri"/>
      <family val="2"/>
      <scheme val="minor"/>
    </font>
    <font>
      <b/>
      <sz val="20"/>
      <name val="Calibri"/>
      <family val="2"/>
      <scheme val="minor"/>
    </font>
    <font>
      <b/>
      <sz val="15"/>
      <color theme="1"/>
      <name val="Calibri"/>
      <family val="2"/>
      <scheme val="minor"/>
    </font>
    <font>
      <sz val="11"/>
      <color rgb="FFFF0000"/>
      <name val="Calibri"/>
      <family val="2"/>
      <scheme val="minor"/>
    </font>
    <font>
      <sz val="14"/>
      <color theme="1"/>
      <name val="Calibri"/>
      <family val="2"/>
      <scheme val="minor"/>
    </font>
    <font>
      <sz val="11"/>
      <color rgb="FF006100"/>
      <name val="Calibri"/>
      <family val="2"/>
      <scheme val="minor"/>
    </font>
    <font>
      <b/>
      <sz val="14"/>
      <color theme="1"/>
      <name val="Calibri"/>
      <family val="2"/>
      <scheme val="minor"/>
    </font>
    <font>
      <b/>
      <sz val="10"/>
      <name val="Arial"/>
      <family val="2"/>
    </font>
    <font>
      <sz val="9"/>
      <name val="Arial"/>
      <family val="2"/>
    </font>
    <font>
      <sz val="8"/>
      <name val="Arial"/>
      <family val="2"/>
    </font>
    <font>
      <sz val="9"/>
      <color indexed="8"/>
      <name val="Arial"/>
      <family val="2"/>
    </font>
    <font>
      <b/>
      <sz val="9"/>
      <color indexed="8"/>
      <name val="Arial"/>
      <family val="2"/>
    </font>
    <font>
      <b/>
      <sz val="9"/>
      <name val="Arial"/>
      <family val="2"/>
    </font>
    <font>
      <b/>
      <sz val="12"/>
      <name val="Arial"/>
      <family val="2"/>
    </font>
    <font>
      <vertAlign val="superscript"/>
      <sz val="9"/>
      <name val="Arial"/>
      <family val="2"/>
    </font>
    <font>
      <b/>
      <sz val="8"/>
      <name val="Arial"/>
      <family val="2"/>
    </font>
    <font>
      <b/>
      <sz val="14"/>
      <name val="Arial"/>
      <family val="2"/>
    </font>
    <font>
      <b/>
      <vertAlign val="superscript"/>
      <sz val="9"/>
      <name val="Arial"/>
      <family val="2"/>
    </font>
    <font>
      <b/>
      <vertAlign val="superscript"/>
      <sz val="9"/>
      <color indexed="8"/>
      <name val="Arial"/>
      <family val="2"/>
    </font>
    <font>
      <sz val="11"/>
      <color theme="1"/>
      <name val="Arial"/>
      <family val="2"/>
    </font>
    <font>
      <b/>
      <sz val="11"/>
      <color theme="1"/>
      <name val="Arial"/>
      <family val="2"/>
    </font>
    <font>
      <b/>
      <sz val="10"/>
      <color theme="1"/>
      <name val="Arial"/>
      <family val="2"/>
    </font>
    <font>
      <sz val="8"/>
      <color indexed="8"/>
      <name val="Arial"/>
      <family val="2"/>
    </font>
    <font>
      <sz val="9"/>
      <color rgb="FFC00000"/>
      <name val="Arial"/>
      <family val="2"/>
    </font>
    <font>
      <i/>
      <sz val="8"/>
      <name val="Arial"/>
      <family val="2"/>
    </font>
    <font>
      <b/>
      <sz val="18"/>
      <color theme="1"/>
      <name val="Arial"/>
      <family val="2"/>
    </font>
    <font>
      <sz val="10"/>
      <color theme="1"/>
      <name val="Calibri"/>
      <family val="2"/>
    </font>
    <font>
      <sz val="11"/>
      <name val="Arial"/>
      <family val="2"/>
    </font>
    <font>
      <b/>
      <sz val="10"/>
      <color theme="1" tint="0.499984740745262"/>
      <name val="Arial"/>
      <family val="2"/>
    </font>
    <font>
      <b/>
      <sz val="16"/>
      <color rgb="FFFF0000"/>
      <name val="Arial"/>
      <family val="2"/>
    </font>
    <font>
      <b/>
      <sz val="14"/>
      <color theme="1" tint="0.499984740745262"/>
      <name val="Arial"/>
      <family val="2"/>
    </font>
    <font>
      <b/>
      <sz val="11"/>
      <name val="Arial"/>
      <family val="2"/>
    </font>
    <font>
      <b/>
      <sz val="9"/>
      <color indexed="81"/>
      <name val="Segoe UI"/>
      <family val="2"/>
    </font>
    <font>
      <sz val="9"/>
      <color indexed="81"/>
      <name val="Segoe UI"/>
      <family val="2"/>
    </font>
    <font>
      <b/>
      <sz val="18"/>
      <name val="Arial"/>
      <family val="2"/>
    </font>
    <font>
      <strike/>
      <sz val="16"/>
      <name val="Arial"/>
      <family val="2"/>
    </font>
    <font>
      <b/>
      <strike/>
      <u/>
      <sz val="20"/>
      <name val="Arial"/>
      <family val="2"/>
    </font>
    <font>
      <b/>
      <u/>
      <sz val="18"/>
      <name val="Arial"/>
      <family val="2"/>
    </font>
    <font>
      <sz val="11"/>
      <color rgb="FFFF0000"/>
      <name val="Arial"/>
      <family val="2"/>
    </font>
    <font>
      <i/>
      <sz val="8"/>
      <color theme="0"/>
      <name val="Arial"/>
      <family val="2"/>
    </font>
    <font>
      <i/>
      <sz val="8"/>
      <color theme="1" tint="0.499984740745262"/>
      <name val="Arial"/>
      <family val="2"/>
    </font>
    <font>
      <sz val="11"/>
      <color theme="1" tint="0.499984740745262"/>
      <name val="Arial"/>
      <family val="2"/>
    </font>
    <font>
      <sz val="8"/>
      <name val="Calibri"/>
      <family val="2"/>
      <scheme val="minor"/>
    </font>
    <font>
      <b/>
      <sz val="13"/>
      <color theme="1"/>
      <name val="Calibri"/>
      <family val="2"/>
      <scheme val="minor"/>
    </font>
    <font>
      <sz val="13"/>
      <color theme="1"/>
      <name val="Calibri"/>
      <family val="2"/>
      <scheme val="minor"/>
    </font>
    <font>
      <sz val="13"/>
      <name val="Calibri"/>
      <family val="2"/>
      <scheme val="minor"/>
    </font>
    <font>
      <sz val="13"/>
      <color rgb="FFFF0000"/>
      <name val="Calibri"/>
      <family val="2"/>
      <scheme val="minor"/>
    </font>
    <font>
      <b/>
      <sz val="13"/>
      <name val="Calibri"/>
      <family val="2"/>
      <scheme val="minor"/>
    </font>
    <font>
      <b/>
      <sz val="22"/>
      <color theme="0"/>
      <name val="Calibri"/>
      <family val="2"/>
      <scheme val="minor"/>
    </font>
    <font>
      <b/>
      <sz val="28"/>
      <name val="Calibri"/>
      <family val="2"/>
      <scheme val="minor"/>
    </font>
    <font>
      <b/>
      <sz val="22"/>
      <color theme="1"/>
      <name val="Calibri"/>
      <family val="2"/>
      <scheme val="minor"/>
    </font>
    <font>
      <sz val="22"/>
      <color theme="1"/>
      <name val="Calibri"/>
      <family val="2"/>
      <scheme val="minor"/>
    </font>
    <font>
      <b/>
      <sz val="22"/>
      <color rgb="FFC00000"/>
      <name val="Calibri"/>
      <family val="2"/>
      <scheme val="minor"/>
    </font>
    <font>
      <b/>
      <sz val="8"/>
      <name val="Calibri"/>
      <family val="2"/>
      <scheme val="minor"/>
    </font>
    <font>
      <b/>
      <sz val="12"/>
      <color theme="0"/>
      <name val="Calibri"/>
      <family val="2"/>
      <scheme val="minor"/>
    </font>
    <font>
      <b/>
      <sz val="12"/>
      <name val="Calibri"/>
      <family val="2"/>
      <scheme val="minor"/>
    </font>
    <font>
      <sz val="12"/>
      <name val="Calibri"/>
      <family val="2"/>
      <scheme val="minor"/>
    </font>
    <font>
      <sz val="12"/>
      <color rgb="FFC00000"/>
      <name val="Calibri"/>
      <family val="2"/>
      <scheme val="minor"/>
    </font>
    <font>
      <i/>
      <sz val="12"/>
      <color theme="1" tint="0.34998626667073579"/>
      <name val="Calibri"/>
      <family val="2"/>
      <scheme val="minor"/>
    </font>
    <font>
      <i/>
      <sz val="9"/>
      <color theme="1" tint="0.34998626667073579"/>
      <name val="Calibri"/>
      <family val="2"/>
      <scheme val="minor"/>
    </font>
    <font>
      <b/>
      <sz val="8"/>
      <color rgb="FFFF0000"/>
      <name val="Calibri"/>
      <family val="2"/>
      <scheme val="minor"/>
    </font>
    <font>
      <b/>
      <sz val="12"/>
      <color rgb="FF000000"/>
      <name val="Arial"/>
      <family val="2"/>
    </font>
    <font>
      <sz val="12"/>
      <color rgb="FF000000"/>
      <name val="Arial"/>
      <family val="2"/>
    </font>
    <font>
      <b/>
      <vertAlign val="superscript"/>
      <sz val="12"/>
      <name val="Arial"/>
      <family val="2"/>
    </font>
  </fonts>
  <fills count="3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24"/>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249977111117893"/>
        <bgColor rgb="FFFFFFCC"/>
      </patternFill>
    </fill>
    <fill>
      <patternFill patternType="solid">
        <fgColor rgb="FFC6EFCE"/>
      </patternFill>
    </fill>
    <fill>
      <patternFill patternType="solid">
        <fgColor theme="1" tint="0.499984740745262"/>
        <bgColor indexed="64"/>
      </patternFill>
    </fill>
    <fill>
      <patternFill patternType="solid">
        <fgColor theme="0"/>
        <bgColor indexed="64"/>
      </patternFill>
    </fill>
    <fill>
      <patternFill patternType="solid">
        <fgColor theme="0"/>
        <bgColor rgb="FFFFFFCC"/>
      </patternFill>
    </fill>
    <fill>
      <patternFill patternType="solid">
        <fgColor indexed="9"/>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CCCCCC"/>
        <bgColor indexed="64"/>
      </patternFill>
    </fill>
  </fills>
  <borders count="46">
    <border>
      <left/>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rgb="FF000000"/>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rgb="FF666666"/>
      </left>
      <right style="medium">
        <color rgb="FF666666"/>
      </right>
      <top style="medium">
        <color rgb="FF666666"/>
      </top>
      <bottom style="thick">
        <color rgb="FF666666"/>
      </bottom>
      <diagonal/>
    </border>
    <border>
      <left/>
      <right style="medium">
        <color rgb="FF666666"/>
      </right>
      <top style="medium">
        <color rgb="FF666666"/>
      </top>
      <bottom style="thick">
        <color rgb="FF666666"/>
      </bottom>
      <diagonal/>
    </border>
    <border>
      <left style="medium">
        <color rgb="FF666666"/>
      </left>
      <right style="medium">
        <color rgb="FF666666"/>
      </right>
      <top/>
      <bottom style="medium">
        <color rgb="FF666666"/>
      </bottom>
      <diagonal/>
    </border>
    <border>
      <left/>
      <right style="medium">
        <color rgb="FF666666"/>
      </right>
      <top/>
      <bottom style="medium">
        <color rgb="FF666666"/>
      </bottom>
      <diagonal/>
    </border>
    <border>
      <left style="medium">
        <color rgb="FF666666"/>
      </left>
      <right/>
      <top style="medium">
        <color rgb="FF666666"/>
      </top>
      <bottom style="medium">
        <color rgb="FF666666"/>
      </bottom>
      <diagonal/>
    </border>
    <border>
      <left/>
      <right/>
      <top style="medium">
        <color rgb="FF666666"/>
      </top>
      <bottom style="medium">
        <color rgb="FF666666"/>
      </bottom>
      <diagonal/>
    </border>
    <border>
      <left/>
      <right style="medium">
        <color rgb="FF666666"/>
      </right>
      <top style="medium">
        <color rgb="FF666666"/>
      </top>
      <bottom style="medium">
        <color rgb="FF666666"/>
      </bottom>
      <diagonal/>
    </border>
  </borders>
  <cellStyleXfs count="168">
    <xf numFmtId="0" fontId="0" fillId="0" borderId="0"/>
    <xf numFmtId="0" fontId="2" fillId="0" borderId="0"/>
    <xf numFmtId="168" fontId="2" fillId="0" borderId="0" applyBorder="0" applyProtection="0"/>
    <xf numFmtId="9" fontId="2" fillId="0" borderId="0" applyBorder="0" applyProtection="0"/>
    <xf numFmtId="0" fontId="1"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16" borderId="5" applyNumberFormat="0" applyAlignment="0" applyProtection="0"/>
    <xf numFmtId="0" fontId="8" fillId="17" borderId="6" applyNumberFormat="0" applyAlignment="0" applyProtection="0"/>
    <xf numFmtId="0" fontId="9" fillId="0" borderId="7" applyNumberFormat="0" applyFill="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5" applyNumberFormat="0" applyAlignment="0" applyProtection="0"/>
    <xf numFmtId="0" fontId="11" fillId="3" borderId="0" applyNumberFormat="0" applyBorder="0" applyAlignment="0" applyProtection="0"/>
    <xf numFmtId="44" fontId="4" fillId="0" borderId="0" applyFont="0" applyFill="0" applyBorder="0" applyAlignment="0" applyProtection="0"/>
    <xf numFmtId="172" fontId="3" fillId="0" borderId="0" applyFill="0" applyBorder="0" applyAlignment="0" applyProtection="0"/>
    <xf numFmtId="172" fontId="3" fillId="0" borderId="0" applyFill="0" applyBorder="0" applyAlignment="0" applyProtection="0"/>
    <xf numFmtId="169" fontId="3" fillId="0" borderId="0" applyFont="0" applyFill="0" applyBorder="0" applyAlignment="0" applyProtection="0"/>
    <xf numFmtId="0" fontId="12" fillId="22" borderId="0" applyNumberFormat="0" applyBorder="0" applyAlignment="0" applyProtection="0"/>
    <xf numFmtId="0" fontId="3" fillId="0" borderId="0"/>
    <xf numFmtId="0" fontId="3" fillId="0" borderId="0"/>
    <xf numFmtId="0" fontId="3" fillId="0" borderId="0"/>
    <xf numFmtId="0" fontId="3" fillId="0" borderId="0"/>
    <xf numFmtId="0" fontId="21" fillId="0" borderId="0"/>
    <xf numFmtId="0" fontId="3" fillId="23" borderId="8" applyNumberFormat="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ill="0" applyBorder="0" applyAlignment="0" applyProtection="0"/>
    <xf numFmtId="0" fontId="13" fillId="16" borderId="9" applyNumberFormat="0" applyAlignment="0" applyProtection="0"/>
    <xf numFmtId="171" fontId="3"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7" fillId="0" borderId="10" applyNumberFormat="0" applyFill="0" applyAlignment="0" applyProtection="0"/>
    <xf numFmtId="0" fontId="18" fillId="0" borderId="11" applyNumberFormat="0" applyFill="0" applyAlignment="0" applyProtection="0"/>
    <xf numFmtId="0" fontId="19" fillId="0" borderId="12" applyNumberFormat="0" applyFill="0" applyAlignment="0" applyProtection="0"/>
    <xf numFmtId="0" fontId="19" fillId="0" borderId="0" applyNumberFormat="0" applyFill="0" applyBorder="0" applyAlignment="0" applyProtection="0"/>
    <xf numFmtId="0" fontId="16" fillId="0" borderId="0" applyNumberFormat="0" applyFill="0" applyBorder="0" applyAlignment="0" applyProtection="0"/>
    <xf numFmtId="0" fontId="20" fillId="0" borderId="13" applyNumberFormat="0" applyFill="0" applyAlignment="0" applyProtection="0"/>
    <xf numFmtId="171" fontId="3" fillId="0" borderId="0" applyFont="0" applyFill="0" applyBorder="0" applyAlignment="0" applyProtection="0"/>
    <xf numFmtId="43" fontId="2" fillId="0" borderId="0" applyFont="0" applyFill="0" applyBorder="0" applyAlignment="0" applyProtection="0"/>
    <xf numFmtId="9" fontId="1" fillId="0" borderId="0" applyFont="0" applyFill="0" applyBorder="0" applyAlignment="0" applyProtection="0"/>
    <xf numFmtId="0" fontId="34" fillId="27" borderId="0" applyNumberFormat="0" applyBorder="0" applyAlignment="0" applyProtection="0"/>
    <xf numFmtId="171" fontId="1" fillId="0" borderId="0" applyFont="0" applyFill="0" applyBorder="0" applyAlignment="0" applyProtection="0"/>
    <xf numFmtId="169" fontId="4" fillId="0" borderId="0" applyFont="0" applyFill="0" applyBorder="0" applyAlignment="0" applyProtection="0"/>
    <xf numFmtId="171" fontId="4" fillId="0" borderId="0" applyFont="0" applyFill="0" applyBorder="0" applyAlignment="0" applyProtection="0"/>
    <xf numFmtId="175" fontId="1" fillId="0" borderId="0" applyFont="0" applyFill="0" applyBorder="0" applyAlignment="0" applyProtection="0"/>
    <xf numFmtId="164" fontId="1" fillId="0" borderId="0" applyFont="0" applyFill="0" applyBorder="0" applyAlignment="0" applyProtection="0"/>
    <xf numFmtId="0" fontId="3" fillId="0" borderId="0"/>
    <xf numFmtId="169" fontId="3" fillId="0" borderId="0" applyFont="0" applyFill="0" applyBorder="0" applyAlignment="0" applyProtection="0"/>
    <xf numFmtId="169" fontId="3" fillId="0" borderId="0" applyFont="0" applyFill="0" applyBorder="0" applyAlignment="0" applyProtection="0"/>
    <xf numFmtId="9" fontId="3" fillId="0" borderId="0"/>
    <xf numFmtId="171" fontId="3" fillId="0" borderId="0" applyFont="0" applyFill="0" applyBorder="0" applyAlignment="0" applyProtection="0"/>
    <xf numFmtId="9" fontId="3" fillId="0" borderId="0" applyFont="0" applyFill="0" applyBorder="0" applyAlignment="0" applyProtection="0"/>
    <xf numFmtId="175" fontId="1" fillId="0" borderId="0" applyFont="0" applyFill="0" applyBorder="0" applyAlignment="0" applyProtection="0"/>
    <xf numFmtId="9" fontId="3" fillId="0" borderId="0" applyFont="0" applyFill="0" applyBorder="0" applyAlignment="0" applyProtection="0"/>
    <xf numFmtId="169" fontId="3" fillId="0" borderId="0" applyFont="0" applyFill="0" applyBorder="0" applyAlignment="0" applyProtection="0"/>
    <xf numFmtId="9" fontId="3" fillId="0" borderId="0"/>
    <xf numFmtId="0" fontId="3"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176" fontId="3" fillId="0" borderId="0" applyFont="0" applyFill="0" applyBorder="0" applyAlignment="0" applyProtection="0"/>
    <xf numFmtId="175" fontId="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1" fillId="0" borderId="0"/>
    <xf numFmtId="0" fontId="3" fillId="0" borderId="0"/>
    <xf numFmtId="0" fontId="3" fillId="0" borderId="0"/>
    <xf numFmtId="0" fontId="3" fillId="0" borderId="0"/>
    <xf numFmtId="9" fontId="1" fillId="0" borderId="0" applyFont="0" applyFill="0" applyBorder="0" applyAlignment="0" applyProtection="0"/>
    <xf numFmtId="9"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0" fontId="16" fillId="0" borderId="0" applyNumberFormat="0" applyFill="0" applyBorder="0" applyAlignment="0" applyProtection="0"/>
    <xf numFmtId="0" fontId="17" fillId="0" borderId="10" applyNumberFormat="0" applyFill="0" applyAlignment="0" applyProtection="0"/>
    <xf numFmtId="171" fontId="1"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9" fontId="4" fillId="0" borderId="0" applyFont="0" applyFill="0" applyBorder="0" applyAlignment="0" applyProtection="0"/>
    <xf numFmtId="169" fontId="4" fillId="0" borderId="0" applyFont="0" applyFill="0" applyBorder="0" applyAlignment="0" applyProtection="0"/>
    <xf numFmtId="171" fontId="4" fillId="0" borderId="0" applyFont="0" applyFill="0" applyBorder="0" applyAlignment="0" applyProtection="0"/>
    <xf numFmtId="164" fontId="1" fillId="0" borderId="0" applyFont="0" applyFill="0" applyBorder="0" applyAlignment="0" applyProtection="0"/>
    <xf numFmtId="175" fontId="3" fillId="0" borderId="0" applyFont="0" applyFill="0" applyBorder="0" applyAlignment="0" applyProtection="0"/>
    <xf numFmtId="169" fontId="3" fillId="0" borderId="0" applyFont="0" applyFill="0" applyBorder="0" applyAlignment="0" applyProtection="0"/>
    <xf numFmtId="0" fontId="3" fillId="0" borderId="0"/>
    <xf numFmtId="171" fontId="3" fillId="0" borderId="0" applyFill="0" applyBorder="0" applyAlignment="0" applyProtection="0"/>
    <xf numFmtId="9" fontId="3" fillId="0" borderId="0" applyFill="0" applyBorder="0" applyAlignment="0" applyProtection="0"/>
    <xf numFmtId="171" fontId="1" fillId="0" borderId="0" applyFont="0" applyFill="0" applyBorder="0" applyAlignment="0" applyProtection="0"/>
    <xf numFmtId="171" fontId="4" fillId="0" borderId="0" applyFont="0" applyFill="0" applyBorder="0" applyAlignment="0" applyProtection="0"/>
    <xf numFmtId="175" fontId="1" fillId="0" borderId="0" applyFont="0" applyFill="0" applyBorder="0" applyAlignment="0" applyProtection="0"/>
    <xf numFmtId="0" fontId="3" fillId="0" borderId="0"/>
    <xf numFmtId="171" fontId="3" fillId="0" borderId="0" applyFont="0" applyFill="0" applyBorder="0" applyAlignment="0" applyProtection="0"/>
    <xf numFmtId="175" fontId="1" fillId="0" borderId="0" applyFont="0" applyFill="0" applyBorder="0" applyAlignment="0" applyProtection="0"/>
    <xf numFmtId="171" fontId="1" fillId="0" borderId="0" applyFont="0" applyFill="0" applyBorder="0" applyAlignment="0" applyProtection="0"/>
    <xf numFmtId="175" fontId="1"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1"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4" fillId="0" borderId="0" applyFont="0" applyFill="0" applyBorder="0" applyAlignment="0" applyProtection="0"/>
    <xf numFmtId="175" fontId="3"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55" fillId="0" borderId="0"/>
    <xf numFmtId="43" fontId="4"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3" fillId="0" borderId="0" applyFont="0" applyFill="0" applyBorder="0" applyAlignment="0" applyProtection="0"/>
    <xf numFmtId="43" fontId="3" fillId="0" borderId="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521">
    <xf numFmtId="0" fontId="0" fillId="0" borderId="0" xfId="0"/>
    <xf numFmtId="0" fontId="37" fillId="29" borderId="14" xfId="0" applyFont="1" applyFill="1" applyBorder="1" applyAlignment="1">
      <alignment horizontal="left" vertical="center" wrapText="1"/>
    </xf>
    <xf numFmtId="10" fontId="37" fillId="29" borderId="14" xfId="41" applyNumberFormat="1" applyFont="1" applyFill="1" applyBorder="1" applyAlignment="1">
      <alignment horizontal="center" vertical="center"/>
    </xf>
    <xf numFmtId="10" fontId="40" fillId="29" borderId="14" xfId="46" applyNumberFormat="1" applyFont="1" applyFill="1" applyBorder="1" applyAlignment="1" applyProtection="1">
      <alignment horizontal="center" vertical="center"/>
    </xf>
    <xf numFmtId="0" fontId="37" fillId="0" borderId="15" xfId="0" applyFont="1" applyBorder="1" applyAlignment="1">
      <alignment vertical="center"/>
    </xf>
    <xf numFmtId="0" fontId="37" fillId="0" borderId="14" xfId="0" applyFont="1" applyBorder="1" applyAlignment="1">
      <alignment vertical="center"/>
    </xf>
    <xf numFmtId="0" fontId="37" fillId="29" borderId="14" xfId="0" applyFont="1" applyFill="1" applyBorder="1" applyAlignment="1">
      <alignment horizontal="center" vertical="center"/>
    </xf>
    <xf numFmtId="0" fontId="37" fillId="0" borderId="14" xfId="0" applyFont="1" applyBorder="1" applyAlignment="1">
      <alignment horizontal="center" vertical="center"/>
    </xf>
    <xf numFmtId="0" fontId="37" fillId="29" borderId="14" xfId="0" applyFont="1" applyFill="1" applyBorder="1" applyAlignment="1">
      <alignment vertical="center"/>
    </xf>
    <xf numFmtId="0" fontId="38" fillId="29" borderId="14" xfId="0" applyFont="1" applyFill="1" applyBorder="1" applyAlignment="1">
      <alignment horizontal="left" vertical="center" indent="1"/>
    </xf>
    <xf numFmtId="0" fontId="42" fillId="29" borderId="0" xfId="0" applyFont="1" applyFill="1" applyAlignment="1">
      <alignment horizontal="center" vertical="center"/>
    </xf>
    <xf numFmtId="0" fontId="42" fillId="29" borderId="0" xfId="0" applyFont="1" applyFill="1" applyAlignment="1">
      <alignment horizontal="center"/>
    </xf>
    <xf numFmtId="0" fontId="41" fillId="32" borderId="14" xfId="0" applyFont="1" applyFill="1" applyBorder="1" applyAlignment="1">
      <alignment vertical="center"/>
    </xf>
    <xf numFmtId="0" fontId="37" fillId="0" borderId="15" xfId="0" applyFont="1" applyBorder="1" applyAlignment="1">
      <alignment vertical="center" wrapText="1"/>
    </xf>
    <xf numFmtId="0" fontId="37" fillId="29" borderId="0" xfId="0" applyFont="1" applyFill="1" applyAlignment="1">
      <alignment horizontal="center" vertical="center"/>
    </xf>
    <xf numFmtId="0" fontId="41" fillId="29" borderId="0" xfId="0" applyFont="1" applyFill="1" applyAlignment="1">
      <alignment horizontal="center"/>
    </xf>
    <xf numFmtId="0" fontId="41" fillId="32" borderId="16" xfId="0" applyFont="1" applyFill="1" applyBorder="1" applyAlignment="1">
      <alignment vertical="center"/>
    </xf>
    <xf numFmtId="0" fontId="37" fillId="0" borderId="15" xfId="0" applyFont="1" applyBorder="1"/>
    <xf numFmtId="0" fontId="37" fillId="0" borderId="16" xfId="0" applyFont="1" applyBorder="1"/>
    <xf numFmtId="0" fontId="37" fillId="29" borderId="0" xfId="0" applyFont="1" applyFill="1"/>
    <xf numFmtId="0" fontId="37" fillId="0" borderId="0" xfId="0" applyFont="1" applyAlignment="1">
      <alignment horizontal="center" vertical="center"/>
    </xf>
    <xf numFmtId="0" fontId="37" fillId="0" borderId="0" xfId="0" applyFont="1"/>
    <xf numFmtId="9" fontId="41" fillId="32" borderId="14" xfId="46" applyFont="1" applyFill="1" applyBorder="1" applyAlignment="1" applyProtection="1">
      <alignment horizontal="center" vertical="center"/>
    </xf>
    <xf numFmtId="0" fontId="37" fillId="29" borderId="14" xfId="0" applyFont="1" applyFill="1" applyBorder="1"/>
    <xf numFmtId="10" fontId="37" fillId="29" borderId="14" xfId="41" applyNumberFormat="1" applyFont="1" applyFill="1" applyBorder="1" applyAlignment="1">
      <alignment horizontal="center"/>
    </xf>
    <xf numFmtId="0" fontId="38" fillId="29" borderId="14" xfId="0" applyFont="1" applyFill="1" applyBorder="1"/>
    <xf numFmtId="10" fontId="41" fillId="0" borderId="14" xfId="46" applyNumberFormat="1" applyFont="1" applyBorder="1" applyAlignment="1" applyProtection="1">
      <alignment horizontal="center"/>
    </xf>
    <xf numFmtId="0" fontId="37" fillId="0" borderId="14" xfId="0" applyFont="1" applyBorder="1"/>
    <xf numFmtId="0" fontId="41" fillId="0" borderId="0" xfId="0" applyFont="1" applyAlignment="1">
      <alignment horizontal="center" vertical="center"/>
    </xf>
    <xf numFmtId="0" fontId="41" fillId="0" borderId="0" xfId="0" applyFont="1" applyAlignment="1">
      <alignment horizontal="left"/>
    </xf>
    <xf numFmtId="10" fontId="41" fillId="0" borderId="0" xfId="46" applyNumberFormat="1" applyFont="1" applyBorder="1" applyAlignment="1" applyProtection="1">
      <alignment horizontal="center"/>
    </xf>
    <xf numFmtId="10" fontId="41" fillId="32" borderId="14" xfId="46" applyNumberFormat="1" applyFont="1" applyFill="1" applyBorder="1" applyAlignment="1" applyProtection="1">
      <alignment horizontal="center" vertical="center"/>
    </xf>
    <xf numFmtId="0" fontId="41" fillId="29" borderId="14" xfId="0" applyFont="1" applyFill="1" applyBorder="1" applyAlignment="1">
      <alignment horizontal="center" vertical="center"/>
    </xf>
    <xf numFmtId="0" fontId="41" fillId="29" borderId="14" xfId="0" applyFont="1" applyFill="1" applyBorder="1" applyAlignment="1">
      <alignment vertical="center"/>
    </xf>
    <xf numFmtId="0" fontId="38" fillId="29" borderId="14" xfId="0" applyFont="1" applyFill="1" applyBorder="1" applyAlignment="1">
      <alignment horizontal="center" vertical="center"/>
    </xf>
    <xf numFmtId="10" fontId="40" fillId="32" borderId="14" xfId="0" applyNumberFormat="1" applyFont="1" applyFill="1" applyBorder="1" applyAlignment="1">
      <alignment horizontal="center" vertical="center"/>
    </xf>
    <xf numFmtId="0" fontId="40" fillId="29" borderId="14" xfId="0" applyFont="1" applyFill="1" applyBorder="1" applyAlignment="1">
      <alignment horizontal="center" vertical="center"/>
    </xf>
    <xf numFmtId="0" fontId="40" fillId="29" borderId="14" xfId="0" applyFont="1" applyFill="1" applyBorder="1" applyAlignment="1">
      <alignment vertical="center"/>
    </xf>
    <xf numFmtId="10" fontId="37" fillId="29" borderId="14" xfId="46" applyNumberFormat="1" applyFont="1" applyFill="1" applyBorder="1" applyAlignment="1" applyProtection="1">
      <alignment horizontal="center" vertical="center"/>
    </xf>
    <xf numFmtId="10" fontId="38" fillId="29" borderId="14" xfId="46" applyNumberFormat="1" applyFont="1" applyFill="1" applyBorder="1" applyAlignment="1" applyProtection="1">
      <alignment horizontal="center" vertical="center"/>
    </xf>
    <xf numFmtId="10" fontId="51" fillId="29" borderId="14" xfId="46" applyNumberFormat="1" applyFont="1" applyFill="1" applyBorder="1" applyAlignment="1" applyProtection="1">
      <alignment horizontal="center" vertical="center"/>
    </xf>
    <xf numFmtId="10" fontId="39" fillId="29" borderId="14" xfId="46" applyNumberFormat="1" applyFont="1" applyFill="1" applyBorder="1" applyAlignment="1" applyProtection="1">
      <alignment horizontal="center" vertical="center"/>
    </xf>
    <xf numFmtId="0" fontId="3" fillId="29" borderId="2" xfId="0" applyFont="1" applyFill="1" applyBorder="1" applyAlignment="1">
      <alignment horizontal="justify" vertical="center"/>
    </xf>
    <xf numFmtId="0" fontId="52" fillId="0" borderId="16" xfId="0" applyFont="1" applyBorder="1" applyAlignment="1" applyProtection="1">
      <alignment vertical="center"/>
      <protection locked="0"/>
    </xf>
    <xf numFmtId="0" fontId="43" fillId="29" borderId="0" xfId="0" applyFont="1" applyFill="1" applyAlignment="1">
      <alignment horizontal="justify" vertical="center"/>
    </xf>
    <xf numFmtId="0" fontId="41" fillId="32" borderId="14" xfId="0" applyFont="1" applyFill="1" applyBorder="1" applyAlignment="1">
      <alignment horizontal="center" vertical="center"/>
    </xf>
    <xf numFmtId="10" fontId="37" fillId="0" borderId="14" xfId="41" applyNumberFormat="1" applyFont="1" applyBorder="1" applyAlignment="1">
      <alignment horizontal="center" vertical="center"/>
    </xf>
    <xf numFmtId="0" fontId="48" fillId="29" borderId="0" xfId="0" applyFont="1" applyFill="1"/>
    <xf numFmtId="0" fontId="48" fillId="29" borderId="0" xfId="0" applyFont="1" applyFill="1" applyAlignment="1">
      <alignment horizontal="center" vertical="center"/>
    </xf>
    <xf numFmtId="0" fontId="48" fillId="29" borderId="0" xfId="0" applyFont="1" applyFill="1" applyAlignment="1">
      <alignment vertical="center"/>
    </xf>
    <xf numFmtId="0" fontId="48" fillId="29" borderId="0" xfId="0" applyFont="1" applyFill="1" applyAlignment="1">
      <alignment horizontal="left" vertical="center" indent="3"/>
    </xf>
    <xf numFmtId="0" fontId="48" fillId="29" borderId="2" xfId="0" applyFont="1" applyFill="1" applyBorder="1"/>
    <xf numFmtId="0" fontId="48" fillId="29" borderId="21" xfId="0" applyFont="1" applyFill="1" applyBorder="1"/>
    <xf numFmtId="0" fontId="48" fillId="29" borderId="0" xfId="0" applyFont="1" applyFill="1" applyAlignment="1">
      <alignment horizontal="center"/>
    </xf>
    <xf numFmtId="0" fontId="37" fillId="0" borderId="14" xfId="0" applyFont="1" applyBorder="1" applyAlignment="1" applyProtection="1">
      <alignment horizontal="center" vertical="center"/>
      <protection hidden="1"/>
    </xf>
    <xf numFmtId="10" fontId="37" fillId="0" borderId="14" xfId="41" applyNumberFormat="1" applyFont="1" applyBorder="1" applyAlignment="1" applyProtection="1">
      <alignment horizontal="center" vertical="center"/>
      <protection hidden="1"/>
    </xf>
    <xf numFmtId="0" fontId="37" fillId="29" borderId="14" xfId="0" applyFont="1" applyFill="1" applyBorder="1" applyAlignment="1" applyProtection="1">
      <alignment horizontal="center" vertical="center"/>
      <protection hidden="1"/>
    </xf>
    <xf numFmtId="0" fontId="38" fillId="0" borderId="15" xfId="0" applyFont="1" applyBorder="1"/>
    <xf numFmtId="0" fontId="38" fillId="0" borderId="16" xfId="0" applyFont="1" applyBorder="1"/>
    <xf numFmtId="0" fontId="38" fillId="0" borderId="17" xfId="0" applyFont="1" applyBorder="1"/>
    <xf numFmtId="0" fontId="38" fillId="0" borderId="17" xfId="0" applyFont="1" applyBorder="1" applyAlignment="1">
      <alignment vertical="center"/>
    </xf>
    <xf numFmtId="0" fontId="38" fillId="0" borderId="15" xfId="0" applyFont="1" applyBorder="1" applyAlignment="1">
      <alignment vertical="center"/>
    </xf>
    <xf numFmtId="0" fontId="38" fillId="0" borderId="16" xfId="0" applyFont="1" applyBorder="1" applyAlignment="1">
      <alignment vertical="center"/>
    </xf>
    <xf numFmtId="0" fontId="38" fillId="0" borderId="14" xfId="0" applyFont="1" applyBorder="1" applyAlignment="1" applyProtection="1">
      <alignment horizontal="left" vertical="center" indent="1"/>
      <protection hidden="1"/>
    </xf>
    <xf numFmtId="0" fontId="37" fillId="0" borderId="14" xfId="0" applyFont="1" applyBorder="1" applyAlignment="1" applyProtection="1">
      <alignment vertical="center"/>
      <protection hidden="1"/>
    </xf>
    <xf numFmtId="0" fontId="38" fillId="0" borderId="14" xfId="0" applyFont="1" applyBorder="1" applyAlignment="1" applyProtection="1">
      <alignment vertical="center" wrapText="1"/>
      <protection hidden="1"/>
    </xf>
    <xf numFmtId="0" fontId="37" fillId="29" borderId="14" xfId="0" applyFont="1" applyFill="1" applyBorder="1" applyAlignment="1" applyProtection="1">
      <alignment vertical="center"/>
      <protection hidden="1"/>
    </xf>
    <xf numFmtId="10" fontId="37" fillId="29" borderId="14" xfId="41" applyNumberFormat="1" applyFont="1" applyFill="1" applyBorder="1" applyAlignment="1" applyProtection="1">
      <alignment horizontal="center" vertical="center"/>
      <protection hidden="1"/>
    </xf>
    <xf numFmtId="0" fontId="38" fillId="29" borderId="0" xfId="0" applyFont="1" applyFill="1" applyAlignment="1" applyProtection="1">
      <alignment vertical="center"/>
      <protection hidden="1"/>
    </xf>
    <xf numFmtId="4" fontId="38" fillId="29" borderId="17" xfId="104" applyNumberFormat="1" applyFont="1" applyFill="1" applyBorder="1" applyAlignment="1" applyProtection="1">
      <alignment vertical="center"/>
      <protection hidden="1"/>
    </xf>
    <xf numFmtId="0" fontId="41" fillId="0" borderId="14" xfId="0" applyFont="1" applyBorder="1" applyAlignment="1" applyProtection="1">
      <alignment horizontal="center" vertical="center"/>
      <protection hidden="1"/>
    </xf>
    <xf numFmtId="0" fontId="41" fillId="0" borderId="14" xfId="0" applyFont="1" applyBorder="1" applyAlignment="1" applyProtection="1">
      <alignment vertical="center"/>
      <protection hidden="1"/>
    </xf>
    <xf numFmtId="10" fontId="41" fillId="0" borderId="14" xfId="41" applyNumberFormat="1" applyFont="1" applyBorder="1" applyAlignment="1" applyProtection="1">
      <alignment horizontal="center" vertical="center"/>
      <protection hidden="1"/>
    </xf>
    <xf numFmtId="0" fontId="38" fillId="0" borderId="14" xfId="0" applyFont="1" applyBorder="1" applyAlignment="1" applyProtection="1">
      <alignment horizontal="center" vertical="center"/>
      <protection hidden="1"/>
    </xf>
    <xf numFmtId="174" fontId="38" fillId="0" borderId="14" xfId="41" applyNumberFormat="1" applyFont="1" applyBorder="1" applyAlignment="1" applyProtection="1">
      <alignment horizontal="center" vertical="center"/>
      <protection hidden="1"/>
    </xf>
    <xf numFmtId="10" fontId="38" fillId="0" borderId="14" xfId="0" applyNumberFormat="1" applyFont="1" applyBorder="1" applyAlignment="1" applyProtection="1">
      <alignment horizontal="left" vertical="center" wrapText="1" indent="1"/>
      <protection hidden="1"/>
    </xf>
    <xf numFmtId="10" fontId="38" fillId="0" borderId="14" xfId="41" applyNumberFormat="1" applyFont="1" applyBorder="1" applyAlignment="1" applyProtection="1">
      <alignment horizontal="center" vertical="center"/>
      <protection hidden="1"/>
    </xf>
    <xf numFmtId="10" fontId="41" fillId="0" borderId="14" xfId="46" applyNumberFormat="1" applyFont="1" applyFill="1" applyBorder="1" applyAlignment="1" applyProtection="1">
      <alignment horizontal="center"/>
      <protection hidden="1"/>
    </xf>
    <xf numFmtId="4" fontId="41" fillId="0" borderId="15" xfId="104" applyNumberFormat="1" applyFont="1" applyFill="1" applyBorder="1" applyAlignment="1" applyProtection="1">
      <alignment horizontal="left"/>
      <protection hidden="1"/>
    </xf>
    <xf numFmtId="4" fontId="41" fillId="0" borderId="16" xfId="104" applyNumberFormat="1" applyFont="1" applyFill="1" applyBorder="1" applyAlignment="1" applyProtection="1">
      <alignment horizontal="left"/>
      <protection hidden="1"/>
    </xf>
    <xf numFmtId="0" fontId="38" fillId="0" borderId="17" xfId="0" applyFont="1" applyBorder="1" applyAlignment="1" applyProtection="1">
      <alignment horizontal="left" vertical="center"/>
      <protection hidden="1"/>
    </xf>
    <xf numFmtId="10" fontId="37" fillId="0" borderId="14" xfId="46" applyNumberFormat="1" applyFont="1" applyFill="1" applyBorder="1" applyAlignment="1" applyProtection="1">
      <alignment horizontal="center"/>
      <protection hidden="1"/>
    </xf>
    <xf numFmtId="0" fontId="49" fillId="29" borderId="0" xfId="0" applyFont="1" applyFill="1"/>
    <xf numFmtId="0" fontId="37" fillId="0" borderId="16" xfId="0" applyFont="1" applyBorder="1" applyAlignment="1" applyProtection="1">
      <alignment vertical="center"/>
      <protection locked="0"/>
    </xf>
    <xf numFmtId="0" fontId="56" fillId="0" borderId="0" xfId="0" applyFont="1" applyProtection="1">
      <protection hidden="1"/>
    </xf>
    <xf numFmtId="0" fontId="57" fillId="24" borderId="14" xfId="0" applyFont="1" applyFill="1" applyBorder="1" applyAlignment="1" applyProtection="1">
      <alignment horizontal="center" vertical="center" wrapText="1"/>
      <protection hidden="1"/>
    </xf>
    <xf numFmtId="0" fontId="36" fillId="24" borderId="14" xfId="0" applyFont="1" applyFill="1" applyBorder="1" applyAlignment="1" applyProtection="1">
      <alignment horizontal="center" vertical="center" wrapText="1"/>
      <protection hidden="1"/>
    </xf>
    <xf numFmtId="177" fontId="58" fillId="0" borderId="14" xfId="132" applyNumberFormat="1" applyFont="1" applyFill="1" applyBorder="1" applyAlignment="1" applyProtection="1">
      <alignment horizontal="center" vertical="center"/>
      <protection locked="0"/>
    </xf>
    <xf numFmtId="43" fontId="58" fillId="0" borderId="14" xfId="132" applyFont="1" applyFill="1" applyBorder="1" applyAlignment="1" applyProtection="1">
      <alignment vertical="center"/>
      <protection locked="0"/>
    </xf>
    <xf numFmtId="10" fontId="59" fillId="0" borderId="14" xfId="0" applyNumberFormat="1" applyFont="1" applyBorder="1" applyAlignment="1" applyProtection="1">
      <alignment horizontal="center" vertical="center"/>
      <protection hidden="1"/>
    </xf>
    <xf numFmtId="10" fontId="45" fillId="0" borderId="14" xfId="0" applyNumberFormat="1" applyFont="1" applyBorder="1" applyAlignment="1" applyProtection="1">
      <alignment horizontal="center" vertical="center"/>
      <protection hidden="1"/>
    </xf>
    <xf numFmtId="178" fontId="56" fillId="0" borderId="0" xfId="0" applyNumberFormat="1" applyFont="1" applyProtection="1">
      <protection hidden="1"/>
    </xf>
    <xf numFmtId="0" fontId="41" fillId="0" borderId="14" xfId="0" applyFont="1" applyBorder="1" applyAlignment="1" applyProtection="1">
      <alignment horizontal="center" vertical="center" wrapText="1"/>
      <protection hidden="1"/>
    </xf>
    <xf numFmtId="0" fontId="37" fillId="0" borderId="14" xfId="0" applyFont="1" applyBorder="1" applyAlignment="1" applyProtection="1">
      <alignment horizontal="center"/>
      <protection hidden="1"/>
    </xf>
    <xf numFmtId="44" fontId="37" fillId="0" borderId="14" xfId="131" applyFont="1" applyFill="1" applyBorder="1" applyAlignment="1" applyProtection="1">
      <alignment vertical="center"/>
      <protection hidden="1"/>
    </xf>
    <xf numFmtId="10" fontId="37" fillId="0" borderId="14" xfId="133" applyNumberFormat="1" applyFont="1" applyBorder="1" applyAlignment="1" applyProtection="1">
      <alignment horizontal="center" vertical="center" wrapText="1"/>
      <protection hidden="1"/>
    </xf>
    <xf numFmtId="43" fontId="37" fillId="0" borderId="14" xfId="132" applyFont="1" applyFill="1" applyBorder="1" applyProtection="1">
      <protection hidden="1"/>
    </xf>
    <xf numFmtId="0" fontId="56" fillId="0" borderId="0" xfId="0" applyFont="1" applyAlignment="1" applyProtection="1">
      <alignment horizontal="right"/>
      <protection hidden="1"/>
    </xf>
    <xf numFmtId="10" fontId="38" fillId="0" borderId="14" xfId="133" applyNumberFormat="1" applyFont="1" applyBorder="1" applyAlignment="1" applyProtection="1">
      <alignment horizontal="center" vertical="center" wrapText="1"/>
      <protection hidden="1"/>
    </xf>
    <xf numFmtId="44" fontId="37" fillId="0" borderId="14" xfId="0" applyNumberFormat="1" applyFont="1" applyBorder="1" applyAlignment="1" applyProtection="1">
      <alignment vertical="center"/>
      <protection hidden="1"/>
    </xf>
    <xf numFmtId="43" fontId="56" fillId="0" borderId="0" xfId="0" applyNumberFormat="1" applyFont="1" applyProtection="1">
      <protection hidden="1"/>
    </xf>
    <xf numFmtId="9" fontId="56" fillId="0" borderId="0" xfId="0" applyNumberFormat="1" applyFont="1" applyProtection="1">
      <protection hidden="1"/>
    </xf>
    <xf numFmtId="167" fontId="56" fillId="0" borderId="0" xfId="0" applyNumberFormat="1" applyFont="1" applyProtection="1">
      <protection hidden="1"/>
    </xf>
    <xf numFmtId="10" fontId="56" fillId="0" borderId="0" xfId="0" applyNumberFormat="1" applyFont="1" applyProtection="1">
      <protection hidden="1"/>
    </xf>
    <xf numFmtId="0" fontId="63" fillId="0" borderId="0" xfId="0" applyFont="1" applyAlignment="1" applyProtection="1">
      <alignment vertical="center" wrapText="1"/>
      <protection hidden="1"/>
    </xf>
    <xf numFmtId="0" fontId="64" fillId="0" borderId="14" xfId="0" applyFont="1" applyBorder="1" applyAlignment="1" applyProtection="1">
      <alignment horizontal="center" vertical="center" wrapText="1"/>
      <protection hidden="1"/>
    </xf>
    <xf numFmtId="10" fontId="65" fillId="0" borderId="0" xfId="0" applyNumberFormat="1" applyFont="1" applyProtection="1">
      <protection hidden="1"/>
    </xf>
    <xf numFmtId="10" fontId="37" fillId="0" borderId="25" xfId="0" applyNumberFormat="1" applyFont="1" applyBorder="1" applyAlignment="1" applyProtection="1">
      <alignment horizontal="center" vertical="center" wrapText="1"/>
      <protection hidden="1"/>
    </xf>
    <xf numFmtId="10" fontId="37" fillId="0" borderId="26" xfId="0" applyNumberFormat="1" applyFont="1" applyBorder="1" applyAlignment="1" applyProtection="1">
      <alignment horizontal="center" vertical="center" wrapText="1"/>
      <protection hidden="1"/>
    </xf>
    <xf numFmtId="10" fontId="37" fillId="0" borderId="27" xfId="0" applyNumberFormat="1" applyFont="1" applyBorder="1" applyAlignment="1" applyProtection="1">
      <alignment horizontal="center" vertical="center" wrapText="1"/>
      <protection hidden="1"/>
    </xf>
    <xf numFmtId="10" fontId="37" fillId="0" borderId="28" xfId="0" applyNumberFormat="1" applyFont="1" applyBorder="1" applyAlignment="1" applyProtection="1">
      <alignment horizontal="center" vertical="center" wrapText="1"/>
      <protection hidden="1"/>
    </xf>
    <xf numFmtId="10" fontId="56" fillId="0" borderId="0" xfId="61" applyNumberFormat="1" applyFont="1" applyFill="1" applyProtection="1">
      <protection hidden="1"/>
    </xf>
    <xf numFmtId="0" fontId="37" fillId="0" borderId="28" xfId="0" applyFont="1" applyBorder="1" applyAlignment="1" applyProtection="1">
      <alignment horizontal="center" vertical="center" wrapText="1"/>
      <protection hidden="1"/>
    </xf>
    <xf numFmtId="0" fontId="56" fillId="0" borderId="0" xfId="0" applyFont="1" applyAlignment="1" applyProtection="1">
      <alignment horizontal="center"/>
      <protection hidden="1"/>
    </xf>
    <xf numFmtId="174" fontId="56" fillId="0" borderId="0" xfId="61" applyNumberFormat="1" applyFont="1" applyFill="1" applyProtection="1">
      <protection hidden="1"/>
    </xf>
    <xf numFmtId="174" fontId="56" fillId="0" borderId="0" xfId="0" applyNumberFormat="1" applyFont="1" applyProtection="1">
      <protection hidden="1"/>
    </xf>
    <xf numFmtId="10" fontId="37" fillId="0" borderId="29" xfId="0" applyNumberFormat="1" applyFont="1" applyBorder="1" applyAlignment="1" applyProtection="1">
      <alignment horizontal="center" vertical="center" wrapText="1"/>
      <protection hidden="1"/>
    </xf>
    <xf numFmtId="0" fontId="60" fillId="0" borderId="14" xfId="0" applyFont="1" applyBorder="1" applyAlignment="1" applyProtection="1">
      <alignment horizontal="center" vertical="center" wrapText="1"/>
      <protection hidden="1"/>
    </xf>
    <xf numFmtId="179" fontId="56" fillId="0" borderId="0" xfId="61" applyNumberFormat="1" applyFont="1" applyFill="1" applyProtection="1">
      <protection hidden="1"/>
    </xf>
    <xf numFmtId="179" fontId="56" fillId="0" borderId="0" xfId="0" applyNumberFormat="1" applyFont="1" applyProtection="1">
      <protection hidden="1"/>
    </xf>
    <xf numFmtId="174" fontId="63" fillId="0" borderId="0" xfId="0" applyNumberFormat="1" applyFont="1" applyProtection="1">
      <protection hidden="1"/>
    </xf>
    <xf numFmtId="0" fontId="66" fillId="0" borderId="0" xfId="0" applyFont="1" applyAlignment="1" applyProtection="1">
      <alignment horizontal="center"/>
      <protection hidden="1"/>
    </xf>
    <xf numFmtId="10" fontId="37" fillId="0" borderId="30" xfId="0" applyNumberFormat="1" applyFont="1" applyBorder="1" applyAlignment="1" applyProtection="1">
      <alignment horizontal="center" vertical="center" wrapText="1"/>
      <protection hidden="1"/>
    </xf>
    <xf numFmtId="0" fontId="48" fillId="29" borderId="0" xfId="0" applyFont="1" applyFill="1" applyProtection="1">
      <protection locked="0"/>
    </xf>
    <xf numFmtId="0" fontId="48" fillId="0" borderId="0" xfId="0" applyFont="1" applyProtection="1">
      <protection locked="0"/>
    </xf>
    <xf numFmtId="0" fontId="67" fillId="29" borderId="0" xfId="0" applyFont="1" applyFill="1" applyProtection="1">
      <protection locked="0"/>
    </xf>
    <xf numFmtId="0" fontId="56" fillId="29" borderId="0" xfId="0" applyFont="1" applyFill="1" applyProtection="1">
      <protection locked="0"/>
    </xf>
    <xf numFmtId="0" fontId="56" fillId="0" borderId="0" xfId="0" applyFont="1" applyProtection="1">
      <protection locked="0"/>
    </xf>
    <xf numFmtId="0" fontId="68" fillId="29" borderId="0" xfId="0" applyFont="1" applyFill="1" applyAlignment="1" applyProtection="1">
      <alignment horizontal="center" wrapText="1"/>
      <protection hidden="1"/>
    </xf>
    <xf numFmtId="49" fontId="56" fillId="0" borderId="0" xfId="0" applyNumberFormat="1" applyFont="1" applyProtection="1">
      <protection locked="0"/>
    </xf>
    <xf numFmtId="0" fontId="53" fillId="29" borderId="0" xfId="0" applyFont="1" applyFill="1" applyAlignment="1" applyProtection="1">
      <alignment horizontal="left"/>
      <protection hidden="1"/>
    </xf>
    <xf numFmtId="0" fontId="70" fillId="29" borderId="0" xfId="0" applyFont="1" applyFill="1" applyProtection="1">
      <protection hidden="1"/>
    </xf>
    <xf numFmtId="0" fontId="69" fillId="29" borderId="0" xfId="0" applyFont="1" applyFill="1" applyAlignment="1" applyProtection="1">
      <alignment horizontal="center"/>
      <protection hidden="1"/>
    </xf>
    <xf numFmtId="0" fontId="70" fillId="0" borderId="0" xfId="0" applyFont="1" applyProtection="1">
      <protection hidden="1"/>
    </xf>
    <xf numFmtId="0" fontId="68" fillId="29" borderId="0" xfId="0" applyFont="1" applyFill="1" applyAlignment="1" applyProtection="1">
      <alignment horizontal="center" wrapText="1"/>
      <protection locked="0"/>
    </xf>
    <xf numFmtId="0" fontId="60" fillId="0" borderId="14" xfId="0" applyFont="1" applyBorder="1" applyAlignment="1" applyProtection="1">
      <alignment horizontal="center" vertical="center"/>
      <protection hidden="1"/>
    </xf>
    <xf numFmtId="0" fontId="72" fillId="0" borderId="31" xfId="0" applyFont="1" applyBorder="1" applyAlignment="1" applyProtection="1">
      <alignment vertical="center" wrapText="1"/>
      <protection hidden="1"/>
    </xf>
    <xf numFmtId="0" fontId="72" fillId="0" borderId="34" xfId="0" applyFont="1" applyBorder="1" applyAlignment="1" applyProtection="1">
      <alignment horizontal="left" vertical="center" wrapText="1"/>
      <protection hidden="1"/>
    </xf>
    <xf numFmtId="0" fontId="75" fillId="0" borderId="34" xfId="0" applyFont="1" applyBorder="1" applyAlignment="1" applyProtection="1">
      <alignment horizontal="left" vertical="center" wrapText="1"/>
      <protection hidden="1"/>
    </xf>
    <xf numFmtId="0" fontId="73" fillId="0" borderId="34" xfId="0" applyFont="1" applyBorder="1" applyAlignment="1" applyProtection="1">
      <alignment horizontal="left" vertical="center" wrapText="1"/>
      <protection hidden="1"/>
    </xf>
    <xf numFmtId="0" fontId="72" fillId="0" borderId="32" xfId="0" applyFont="1" applyBorder="1" applyAlignment="1" applyProtection="1">
      <alignment vertical="center" wrapText="1"/>
      <protection hidden="1"/>
    </xf>
    <xf numFmtId="0" fontId="73" fillId="29" borderId="20" xfId="0" applyFont="1" applyFill="1" applyBorder="1" applyAlignment="1" applyProtection="1">
      <alignment horizontal="center" vertical="top"/>
      <protection hidden="1"/>
    </xf>
    <xf numFmtId="0" fontId="76" fillId="32" borderId="14" xfId="0" applyFont="1" applyFill="1" applyBorder="1" applyAlignment="1" applyProtection="1">
      <alignment horizontal="center" vertical="center" wrapText="1"/>
      <protection hidden="1"/>
    </xf>
    <xf numFmtId="0" fontId="76" fillId="32" borderId="14" xfId="0" applyFont="1" applyFill="1" applyBorder="1" applyAlignment="1" applyProtection="1">
      <alignment horizontal="center" vertical="center"/>
      <protection hidden="1"/>
    </xf>
    <xf numFmtId="0" fontId="73" fillId="0" borderId="14" xfId="0" applyFont="1" applyBorder="1" applyAlignment="1" applyProtection="1">
      <alignment horizontal="left" vertical="center"/>
      <protection hidden="1"/>
    </xf>
    <xf numFmtId="0" fontId="73" fillId="0" borderId="14" xfId="0" applyFont="1" applyBorder="1" applyAlignment="1" applyProtection="1">
      <alignment horizontal="center"/>
      <protection hidden="1"/>
    </xf>
    <xf numFmtId="0" fontId="73" fillId="0" borderId="14" xfId="0" applyFont="1" applyBorder="1" applyAlignment="1" applyProtection="1">
      <alignment horizontal="center" vertical="center"/>
      <protection hidden="1"/>
    </xf>
    <xf numFmtId="4" fontId="73" fillId="0" borderId="14" xfId="0" applyNumberFormat="1" applyFont="1" applyBorder="1" applyAlignment="1" applyProtection="1">
      <alignment horizontal="center" vertical="center"/>
      <protection hidden="1"/>
    </xf>
    <xf numFmtId="3" fontId="72" fillId="0" borderId="14" xfId="0" applyNumberFormat="1" applyFont="1" applyBorder="1" applyAlignment="1" applyProtection="1">
      <alignment horizontal="center"/>
      <protection hidden="1"/>
    </xf>
    <xf numFmtId="4" fontId="72" fillId="0" borderId="14" xfId="0" applyNumberFormat="1" applyFont="1" applyBorder="1" applyAlignment="1" applyProtection="1">
      <alignment horizontal="center"/>
      <protection hidden="1"/>
    </xf>
    <xf numFmtId="0" fontId="73" fillId="0" borderId="0" xfId="0" applyFont="1" applyProtection="1">
      <protection locked="0"/>
    </xf>
    <xf numFmtId="0" fontId="80" fillId="0" borderId="0" xfId="0" applyFont="1"/>
    <xf numFmtId="0" fontId="80" fillId="0" borderId="0" xfId="0" applyFont="1" applyAlignment="1" applyProtection="1">
      <alignment horizontal="justify" vertical="center"/>
      <protection hidden="1"/>
    </xf>
    <xf numFmtId="0" fontId="79" fillId="0" borderId="0" xfId="0" applyFont="1" applyAlignment="1" applyProtection="1">
      <alignment horizontal="center"/>
      <protection hidden="1"/>
    </xf>
    <xf numFmtId="0" fontId="80" fillId="29" borderId="0" xfId="0" applyFont="1" applyFill="1" applyAlignment="1" applyProtection="1">
      <alignment horizontal="justify" vertical="center"/>
      <protection hidden="1"/>
    </xf>
    <xf numFmtId="0" fontId="49" fillId="0" borderId="0" xfId="0" applyFont="1" applyAlignment="1" applyProtection="1">
      <alignment horizontal="justify" vertical="center"/>
      <protection hidden="1"/>
    </xf>
    <xf numFmtId="0" fontId="82" fillId="0" borderId="14" xfId="0" applyFont="1" applyBorder="1" applyAlignment="1" applyProtection="1">
      <alignment horizontal="center" vertical="center" wrapText="1"/>
      <protection hidden="1"/>
    </xf>
    <xf numFmtId="0" fontId="48" fillId="0" borderId="20" xfId="0" applyFont="1" applyBorder="1" applyProtection="1">
      <protection hidden="1"/>
    </xf>
    <xf numFmtId="0" fontId="48" fillId="29" borderId="0" xfId="0" applyFont="1" applyFill="1" applyProtection="1">
      <protection hidden="1"/>
    </xf>
    <xf numFmtId="0" fontId="48" fillId="0" borderId="0" xfId="0" applyFont="1" applyProtection="1">
      <protection hidden="1"/>
    </xf>
    <xf numFmtId="175" fontId="82" fillId="29" borderId="14" xfId="0" applyNumberFormat="1" applyFont="1" applyFill="1" applyBorder="1" applyAlignment="1" applyProtection="1">
      <alignment horizontal="center" vertical="center"/>
      <protection hidden="1"/>
    </xf>
    <xf numFmtId="0" fontId="84" fillId="0" borderId="14" xfId="0" applyFont="1" applyBorder="1" applyAlignment="1" applyProtection="1">
      <alignment horizontal="center" vertical="center" wrapText="1"/>
      <protection hidden="1"/>
    </xf>
    <xf numFmtId="175" fontId="86" fillId="0" borderId="14" xfId="66" applyFont="1" applyBorder="1" applyAlignment="1" applyProtection="1">
      <alignment horizontal="center" vertical="center"/>
      <protection locked="0"/>
    </xf>
    <xf numFmtId="175" fontId="84" fillId="0" borderId="14" xfId="66" applyFont="1" applyBorder="1" applyAlignment="1" applyProtection="1">
      <alignment horizontal="center" vertical="center"/>
      <protection hidden="1"/>
    </xf>
    <xf numFmtId="0" fontId="85" fillId="0" borderId="15" xfId="0" applyFont="1" applyBorder="1" applyAlignment="1" applyProtection="1">
      <alignment horizontal="left" vertical="center" wrapText="1"/>
      <protection hidden="1"/>
    </xf>
    <xf numFmtId="0" fontId="85" fillId="0" borderId="17" xfId="0" applyFont="1" applyBorder="1" applyAlignment="1" applyProtection="1">
      <alignment horizontal="left" vertical="center" wrapText="1"/>
      <protection hidden="1"/>
    </xf>
    <xf numFmtId="1" fontId="85" fillId="0" borderId="15" xfId="0" applyNumberFormat="1" applyFont="1" applyBorder="1" applyAlignment="1" applyProtection="1">
      <alignment horizontal="center" vertical="center"/>
      <protection hidden="1"/>
    </xf>
    <xf numFmtId="1" fontId="85" fillId="0" borderId="17" xfId="0" applyNumberFormat="1" applyFont="1" applyBorder="1" applyAlignment="1" applyProtection="1">
      <alignment horizontal="center" vertical="center"/>
      <protection hidden="1"/>
    </xf>
    <xf numFmtId="175" fontId="84" fillId="29" borderId="14" xfId="0" applyNumberFormat="1" applyFont="1" applyFill="1" applyBorder="1" applyAlignment="1" applyProtection="1">
      <alignment horizontal="center" vertical="center"/>
      <protection hidden="1"/>
    </xf>
    <xf numFmtId="0" fontId="84" fillId="25" borderId="14" xfId="0" applyFont="1" applyFill="1" applyBorder="1" applyAlignment="1" applyProtection="1">
      <alignment horizontal="center" vertical="center" wrapText="1"/>
      <protection hidden="1"/>
    </xf>
    <xf numFmtId="0" fontId="71" fillId="0" borderId="14" xfId="0" applyFont="1" applyBorder="1" applyAlignment="1" applyProtection="1">
      <alignment horizontal="left" vertical="center" wrapText="1"/>
      <protection hidden="1"/>
    </xf>
    <xf numFmtId="175" fontId="89" fillId="0" borderId="14" xfId="66" applyFont="1" applyBorder="1" applyAlignment="1" applyProtection="1">
      <alignment horizontal="left" vertical="center" wrapText="1"/>
      <protection locked="0"/>
    </xf>
    <xf numFmtId="9" fontId="89" fillId="0" borderId="14" xfId="61" applyFont="1" applyBorder="1" applyAlignment="1" applyProtection="1">
      <alignment horizontal="center" vertical="center" wrapText="1"/>
      <protection locked="0"/>
    </xf>
    <xf numFmtId="0" fontId="89" fillId="0" borderId="14" xfId="61" applyNumberFormat="1" applyFont="1" applyBorder="1" applyAlignment="1" applyProtection="1">
      <alignment horizontal="center" vertical="center" wrapText="1"/>
      <protection locked="0"/>
    </xf>
    <xf numFmtId="175" fontId="82" fillId="0" borderId="14" xfId="66" applyFont="1" applyBorder="1" applyAlignment="1" applyProtection="1">
      <alignment horizontal="left" vertical="center"/>
      <protection hidden="1"/>
    </xf>
    <xf numFmtId="0" fontId="84" fillId="29" borderId="14" xfId="0" applyFont="1" applyFill="1" applyBorder="1" applyAlignment="1" applyProtection="1">
      <alignment horizontal="center" vertical="center"/>
      <protection hidden="1"/>
    </xf>
    <xf numFmtId="0" fontId="41" fillId="0" borderId="15" xfId="0" applyFont="1" applyBorder="1" applyAlignment="1" applyProtection="1">
      <alignment vertical="center" wrapText="1"/>
      <protection hidden="1"/>
    </xf>
    <xf numFmtId="0" fontId="41" fillId="0" borderId="16" xfId="0" applyFont="1" applyBorder="1" applyAlignment="1" applyProtection="1">
      <alignment vertical="center" wrapText="1"/>
      <protection hidden="1"/>
    </xf>
    <xf numFmtId="0" fontId="41" fillId="0" borderId="17" xfId="0" applyFont="1" applyBorder="1" applyAlignment="1" applyProtection="1">
      <alignment vertical="center" wrapText="1"/>
      <protection hidden="1"/>
    </xf>
    <xf numFmtId="0" fontId="60" fillId="0" borderId="15" xfId="0" applyFont="1" applyBorder="1" applyAlignment="1" applyProtection="1">
      <alignment vertical="center"/>
      <protection hidden="1"/>
    </xf>
    <xf numFmtId="0" fontId="60" fillId="0" borderId="16" xfId="0" applyFont="1" applyBorder="1" applyAlignment="1" applyProtection="1">
      <alignment vertical="center"/>
      <protection hidden="1"/>
    </xf>
    <xf numFmtId="0" fontId="60" fillId="0" borderId="17" xfId="0" applyFont="1" applyBorder="1" applyAlignment="1" applyProtection="1">
      <alignment vertical="center"/>
      <protection hidden="1"/>
    </xf>
    <xf numFmtId="4" fontId="39" fillId="29" borderId="0" xfId="104" applyNumberFormat="1" applyFont="1" applyFill="1" applyBorder="1" applyAlignment="1" applyProtection="1">
      <alignment horizontal="left"/>
    </xf>
    <xf numFmtId="4" fontId="39" fillId="29" borderId="21" xfId="104" applyNumberFormat="1" applyFont="1" applyFill="1" applyBorder="1" applyAlignment="1" applyProtection="1">
      <alignment horizontal="left"/>
    </xf>
    <xf numFmtId="0" fontId="38" fillId="0" borderId="17" xfId="0" applyFont="1" applyBorder="1" applyAlignment="1" applyProtection="1">
      <alignment vertical="center"/>
      <protection hidden="1"/>
    </xf>
    <xf numFmtId="4" fontId="37" fillId="29" borderId="2" xfId="104" applyNumberFormat="1" applyFont="1" applyFill="1" applyBorder="1" applyAlignment="1" applyProtection="1">
      <alignment horizontal="left"/>
    </xf>
    <xf numFmtId="10" fontId="41" fillId="0" borderId="4" xfId="46" applyNumberFormat="1" applyFont="1" applyBorder="1" applyAlignment="1" applyProtection="1">
      <alignment horizontal="center" vertical="center"/>
    </xf>
    <xf numFmtId="0" fontId="37" fillId="0" borderId="4" xfId="0" applyFont="1" applyBorder="1" applyAlignment="1">
      <alignment horizontal="center" vertical="center"/>
    </xf>
    <xf numFmtId="0" fontId="37" fillId="0" borderId="36" xfId="0" applyFont="1" applyBorder="1"/>
    <xf numFmtId="0" fontId="37" fillId="0" borderId="37" xfId="0" applyFont="1" applyBorder="1"/>
    <xf numFmtId="0" fontId="38" fillId="0" borderId="36" xfId="0" applyFont="1" applyBorder="1"/>
    <xf numFmtId="0" fontId="38" fillId="0" borderId="37" xfId="0" applyFont="1" applyBorder="1"/>
    <xf numFmtId="0" fontId="38" fillId="0" borderId="38" xfId="0" applyFont="1" applyBorder="1"/>
    <xf numFmtId="0" fontId="90" fillId="0" borderId="39" xfId="0" applyFont="1" applyBorder="1" applyAlignment="1">
      <alignment horizontal="center" vertical="top" wrapText="1"/>
    </xf>
    <xf numFmtId="0" fontId="90" fillId="0" borderId="40" xfId="0" applyFont="1" applyBorder="1" applyAlignment="1">
      <alignment horizontal="center" vertical="top" wrapText="1"/>
    </xf>
    <xf numFmtId="0" fontId="90" fillId="34" borderId="41" xfId="0" applyFont="1" applyFill="1" applyBorder="1" applyAlignment="1">
      <alignment horizontal="center" vertical="top" wrapText="1"/>
    </xf>
    <xf numFmtId="0" fontId="91" fillId="34" borderId="42" xfId="0" applyFont="1" applyFill="1" applyBorder="1" applyAlignment="1">
      <alignment horizontal="center" vertical="top" wrapText="1"/>
    </xf>
    <xf numFmtId="0" fontId="90" fillId="0" borderId="41" xfId="0" applyFont="1" applyBorder="1" applyAlignment="1">
      <alignment horizontal="center" vertical="top" wrapText="1"/>
    </xf>
    <xf numFmtId="0" fontId="91" fillId="0" borderId="42" xfId="0" applyFont="1" applyBorder="1" applyAlignment="1">
      <alignment horizontal="center" vertical="top" wrapText="1"/>
    </xf>
    <xf numFmtId="0" fontId="37" fillId="29" borderId="4" xfId="0" applyFont="1" applyFill="1" applyBorder="1" applyAlignment="1">
      <alignment horizontal="center" vertical="center"/>
    </xf>
    <xf numFmtId="0" fontId="37" fillId="29" borderId="4" xfId="0" applyFont="1" applyFill="1" applyBorder="1" applyAlignment="1">
      <alignment horizontal="left" vertical="center"/>
    </xf>
    <xf numFmtId="10" fontId="39" fillId="29" borderId="4" xfId="46" applyNumberFormat="1" applyFont="1" applyFill="1" applyBorder="1" applyAlignment="1" applyProtection="1">
      <alignment horizontal="center" vertical="center"/>
    </xf>
    <xf numFmtId="0" fontId="0" fillId="0" borderId="0" xfId="0" applyProtection="1">
      <protection hidden="1"/>
    </xf>
    <xf numFmtId="0" fontId="24" fillId="0" borderId="14" xfId="1" applyFont="1" applyBorder="1" applyAlignment="1" applyProtection="1">
      <alignment horizontal="center" vertical="center" wrapText="1"/>
      <protection hidden="1"/>
    </xf>
    <xf numFmtId="0" fontId="24" fillId="0" borderId="14" xfId="1" applyFont="1" applyBorder="1" applyAlignment="1" applyProtection="1">
      <alignment horizontal="center"/>
      <protection hidden="1"/>
    </xf>
    <xf numFmtId="0" fontId="32" fillId="0" borderId="0" xfId="0" applyFont="1" applyProtection="1">
      <protection hidden="1"/>
    </xf>
    <xf numFmtId="0" fontId="25" fillId="26" borderId="1" xfId="1" applyFont="1" applyFill="1" applyBorder="1" applyAlignment="1" applyProtection="1">
      <alignment horizontal="center" vertical="center" wrapText="1"/>
      <protection hidden="1"/>
    </xf>
    <xf numFmtId="2" fontId="25" fillId="26" borderId="1" xfId="1" applyNumberFormat="1" applyFont="1" applyFill="1" applyBorder="1" applyAlignment="1" applyProtection="1">
      <alignment horizontal="center" vertical="center" wrapText="1"/>
      <protection hidden="1"/>
    </xf>
    <xf numFmtId="0" fontId="25" fillId="29" borderId="14" xfId="1" applyFont="1" applyFill="1" applyBorder="1" applyAlignment="1" applyProtection="1">
      <alignment horizontal="center" vertical="center" wrapText="1"/>
      <protection hidden="1"/>
    </xf>
    <xf numFmtId="0" fontId="24" fillId="29" borderId="16" xfId="1" applyFont="1" applyFill="1" applyBorder="1" applyAlignment="1" applyProtection="1">
      <alignment horizontal="left" vertical="center" wrapText="1"/>
      <protection hidden="1"/>
    </xf>
    <xf numFmtId="10" fontId="24" fillId="29" borderId="14" xfId="1" applyNumberFormat="1" applyFont="1" applyFill="1" applyBorder="1" applyAlignment="1" applyProtection="1">
      <alignment horizontal="center" vertical="center"/>
      <protection hidden="1"/>
    </xf>
    <xf numFmtId="170" fontId="24" fillId="29" borderId="14" xfId="1" applyNumberFormat="1" applyFont="1" applyFill="1" applyBorder="1" applyAlignment="1" applyProtection="1">
      <alignment horizontal="center" vertical="center"/>
      <protection hidden="1"/>
    </xf>
    <xf numFmtId="0" fontId="31" fillId="0" borderId="0" xfId="0" applyFont="1" applyProtection="1">
      <protection hidden="1"/>
    </xf>
    <xf numFmtId="0" fontId="0" fillId="29" borderId="0" xfId="0" applyFill="1" applyProtection="1">
      <protection hidden="1"/>
    </xf>
    <xf numFmtId="9" fontId="24" fillId="29" borderId="14" xfId="1" applyNumberFormat="1" applyFont="1" applyFill="1" applyBorder="1" applyAlignment="1" applyProtection="1">
      <alignment horizontal="center" vertical="center" wrapText="1"/>
      <protection hidden="1"/>
    </xf>
    <xf numFmtId="0" fontId="25" fillId="29" borderId="0" xfId="1" applyFont="1" applyFill="1" applyAlignment="1" applyProtection="1">
      <alignment horizontal="center"/>
      <protection hidden="1"/>
    </xf>
    <xf numFmtId="0" fontId="24" fillId="29" borderId="14" xfId="1" applyFont="1" applyFill="1" applyBorder="1" applyAlignment="1" applyProtection="1">
      <alignment vertical="center" wrapText="1"/>
      <protection hidden="1"/>
    </xf>
    <xf numFmtId="0" fontId="34" fillId="29" borderId="0" xfId="62" applyFill="1" applyProtection="1">
      <protection hidden="1"/>
    </xf>
    <xf numFmtId="170" fontId="25" fillId="30" borderId="1" xfId="1" applyNumberFormat="1" applyFont="1" applyFill="1" applyBorder="1" applyAlignment="1" applyProtection="1">
      <alignment horizontal="center" vertical="center" wrapText="1"/>
      <protection hidden="1"/>
    </xf>
    <xf numFmtId="0" fontId="25" fillId="26" borderId="14" xfId="1" applyFont="1" applyFill="1" applyBorder="1" applyAlignment="1" applyProtection="1">
      <alignment horizontal="center" vertical="center"/>
      <protection hidden="1"/>
    </xf>
    <xf numFmtId="0" fontId="25" fillId="26" borderId="14" xfId="1" applyFont="1" applyFill="1" applyBorder="1" applyAlignment="1" applyProtection="1">
      <alignment horizontal="center" vertical="center" wrapText="1"/>
      <protection hidden="1"/>
    </xf>
    <xf numFmtId="2" fontId="25" fillId="26" borderId="14" xfId="1" applyNumberFormat="1" applyFont="1" applyFill="1" applyBorder="1" applyAlignment="1" applyProtection="1">
      <alignment horizontal="center" vertical="center"/>
      <protection hidden="1"/>
    </xf>
    <xf numFmtId="0" fontId="25" fillId="29" borderId="14" xfId="1" applyFont="1" applyFill="1" applyBorder="1" applyAlignment="1" applyProtection="1">
      <alignment horizontal="center" vertical="center"/>
      <protection hidden="1"/>
    </xf>
    <xf numFmtId="10" fontId="24" fillId="29" borderId="14" xfId="3" applyNumberFormat="1" applyFont="1" applyFill="1" applyBorder="1" applyAlignment="1" applyProtection="1">
      <alignment horizontal="center" vertical="center" wrapText="1"/>
      <protection hidden="1"/>
    </xf>
    <xf numFmtId="10" fontId="25" fillId="30" borderId="14" xfId="1" applyNumberFormat="1" applyFont="1" applyFill="1" applyBorder="1" applyAlignment="1" applyProtection="1">
      <alignment horizontal="center" vertical="center"/>
      <protection hidden="1"/>
    </xf>
    <xf numFmtId="170" fontId="25" fillId="30" borderId="14" xfId="1" applyNumberFormat="1" applyFont="1" applyFill="1" applyBorder="1" applyAlignment="1" applyProtection="1">
      <alignment horizontal="center" vertical="center"/>
      <protection hidden="1"/>
    </xf>
    <xf numFmtId="0" fontId="25" fillId="26" borderId="15" xfId="1" applyFont="1" applyFill="1" applyBorder="1" applyAlignment="1" applyProtection="1">
      <alignment horizontal="center" vertical="center"/>
      <protection hidden="1"/>
    </xf>
    <xf numFmtId="2" fontId="25" fillId="26" borderId="14" xfId="1" applyNumberFormat="1" applyFont="1" applyFill="1" applyBorder="1" applyAlignment="1" applyProtection="1">
      <alignment horizontal="center" vertical="center" wrapText="1"/>
      <protection hidden="1"/>
    </xf>
    <xf numFmtId="0" fontId="25" fillId="29" borderId="15" xfId="1" applyFont="1" applyFill="1" applyBorder="1" applyAlignment="1" applyProtection="1">
      <alignment horizontal="center" vertical="center"/>
      <protection hidden="1"/>
    </xf>
    <xf numFmtId="0" fontId="25" fillId="29" borderId="2" xfId="1" applyFont="1" applyFill="1" applyBorder="1" applyAlignment="1" applyProtection="1">
      <alignment horizontal="center" vertical="center"/>
      <protection hidden="1"/>
    </xf>
    <xf numFmtId="10" fontId="24" fillId="29" borderId="3" xfId="1" applyNumberFormat="1" applyFont="1" applyFill="1" applyBorder="1" applyAlignment="1" applyProtection="1">
      <alignment horizontal="center" vertical="center"/>
      <protection hidden="1"/>
    </xf>
    <xf numFmtId="0" fontId="35" fillId="25" borderId="17" xfId="0" applyFont="1" applyFill="1" applyBorder="1" applyAlignment="1" applyProtection="1">
      <alignment horizontal="center" vertical="center"/>
      <protection hidden="1"/>
    </xf>
    <xf numFmtId="0" fontId="24" fillId="30" borderId="14" xfId="1" applyFont="1" applyFill="1" applyBorder="1" applyAlignment="1" applyProtection="1">
      <alignment horizontal="center" vertical="center"/>
      <protection hidden="1"/>
    </xf>
    <xf numFmtId="0" fontId="24" fillId="29" borderId="14" xfId="1" applyFont="1" applyFill="1" applyBorder="1" applyAlignment="1" applyProtection="1">
      <alignment horizontal="center" vertical="center"/>
      <protection hidden="1"/>
    </xf>
    <xf numFmtId="0" fontId="24" fillId="29" borderId="4" xfId="1" applyFont="1" applyFill="1" applyBorder="1" applyAlignment="1" applyProtection="1">
      <alignment horizontal="center" vertical="center"/>
      <protection hidden="1"/>
    </xf>
    <xf numFmtId="10" fontId="24" fillId="29" borderId="14" xfId="1" applyNumberFormat="1" applyFont="1" applyFill="1" applyBorder="1" applyAlignment="1" applyProtection="1">
      <alignment horizontal="center" vertical="center" wrapText="1"/>
      <protection hidden="1"/>
    </xf>
    <xf numFmtId="170" fontId="24" fillId="29" borderId="4" xfId="1" applyNumberFormat="1" applyFont="1" applyFill="1" applyBorder="1" applyAlignment="1" applyProtection="1">
      <alignment horizontal="center" vertical="center"/>
      <protection hidden="1"/>
    </xf>
    <xf numFmtId="174" fontId="24" fillId="29" borderId="14" xfId="1" applyNumberFormat="1" applyFont="1" applyFill="1" applyBorder="1" applyAlignment="1" applyProtection="1">
      <alignment horizontal="center" vertical="center" wrapText="1"/>
      <protection hidden="1"/>
    </xf>
    <xf numFmtId="10" fontId="25" fillId="30" borderId="17" xfId="1" applyNumberFormat="1" applyFont="1" applyFill="1" applyBorder="1" applyAlignment="1" applyProtection="1">
      <alignment horizontal="center" vertical="center"/>
      <protection hidden="1"/>
    </xf>
    <xf numFmtId="0" fontId="24" fillId="29" borderId="15" xfId="1" applyFont="1" applyFill="1" applyBorder="1" applyAlignment="1" applyProtection="1">
      <alignment horizontal="left" vertical="center"/>
      <protection hidden="1"/>
    </xf>
    <xf numFmtId="0" fontId="24" fillId="29" borderId="16" xfId="1" applyFont="1" applyFill="1" applyBorder="1" applyAlignment="1" applyProtection="1">
      <alignment horizontal="left" vertical="center"/>
      <protection hidden="1"/>
    </xf>
    <xf numFmtId="0" fontId="24" fillId="29" borderId="17" xfId="1" applyFont="1" applyFill="1" applyBorder="1" applyAlignment="1" applyProtection="1">
      <alignment horizontal="left" vertical="center"/>
      <protection hidden="1"/>
    </xf>
    <xf numFmtId="170" fontId="25" fillId="30" borderId="14" xfId="1" applyNumberFormat="1" applyFont="1" applyFill="1" applyBorder="1" applyAlignment="1" applyProtection="1">
      <alignment horizontal="center" vertical="center" wrapText="1"/>
      <protection hidden="1"/>
    </xf>
    <xf numFmtId="173" fontId="24" fillId="29" borderId="14" xfId="1" applyNumberFormat="1" applyFont="1" applyFill="1" applyBorder="1" applyAlignment="1" applyProtection="1">
      <alignment horizontal="center" vertical="center"/>
      <protection hidden="1"/>
    </xf>
    <xf numFmtId="10" fontId="25" fillId="29" borderId="14" xfId="1" applyNumberFormat="1" applyFont="1" applyFill="1" applyBorder="1" applyAlignment="1" applyProtection="1">
      <alignment horizontal="center" vertical="center"/>
      <protection hidden="1"/>
    </xf>
    <xf numFmtId="170" fontId="25" fillId="29" borderId="14" xfId="1" applyNumberFormat="1" applyFont="1" applyFill="1" applyBorder="1" applyAlignment="1" applyProtection="1">
      <alignment horizontal="center" vertical="center"/>
      <protection hidden="1"/>
    </xf>
    <xf numFmtId="173" fontId="0" fillId="0" borderId="0" xfId="0" applyNumberFormat="1" applyProtection="1">
      <protection hidden="1"/>
    </xf>
    <xf numFmtId="2" fontId="25" fillId="30" borderId="14" xfId="1" applyNumberFormat="1" applyFont="1" applyFill="1" applyBorder="1" applyAlignment="1" applyProtection="1">
      <alignment horizontal="center" vertical="center" wrapText="1"/>
      <protection hidden="1"/>
    </xf>
    <xf numFmtId="49" fontId="24" fillId="29" borderId="14" xfId="1" applyNumberFormat="1" applyFont="1" applyFill="1" applyBorder="1" applyAlignment="1" applyProtection="1">
      <alignment horizontal="center" vertical="center" wrapText="1"/>
      <protection hidden="1"/>
    </xf>
    <xf numFmtId="170" fontId="24" fillId="29" borderId="14" xfId="1" applyNumberFormat="1" applyFont="1" applyFill="1" applyBorder="1" applyAlignment="1" applyProtection="1">
      <alignment horizontal="center" vertical="center" wrapText="1"/>
      <protection hidden="1"/>
    </xf>
    <xf numFmtId="170" fontId="25" fillId="29" borderId="14" xfId="1" applyNumberFormat="1" applyFont="1" applyFill="1" applyBorder="1" applyAlignment="1" applyProtection="1">
      <alignment horizontal="center" vertical="center" wrapText="1"/>
      <protection hidden="1"/>
    </xf>
    <xf numFmtId="170" fontId="30" fillId="29" borderId="14" xfId="2" applyNumberFormat="1" applyFont="1" applyFill="1" applyBorder="1" applyAlignment="1" applyProtection="1">
      <alignment horizontal="center"/>
      <protection hidden="1"/>
    </xf>
    <xf numFmtId="49" fontId="23" fillId="0" borderId="0" xfId="1" applyNumberFormat="1" applyFont="1" applyAlignment="1" applyProtection="1">
      <alignment horizontal="right" vertical="center" wrapText="1"/>
      <protection hidden="1"/>
    </xf>
    <xf numFmtId="168" fontId="22" fillId="0" borderId="0" xfId="2" applyFont="1" applyBorder="1" applyProtection="1">
      <protection hidden="1"/>
    </xf>
    <xf numFmtId="170" fontId="0" fillId="0" borderId="0" xfId="0" applyNumberFormat="1" applyProtection="1">
      <protection hidden="1"/>
    </xf>
    <xf numFmtId="10" fontId="27" fillId="29" borderId="14" xfId="1" applyNumberFormat="1" applyFont="1" applyFill="1" applyBorder="1" applyAlignment="1" applyProtection="1">
      <alignment horizontal="center" vertical="center"/>
      <protection locked="0" hidden="1"/>
    </xf>
    <xf numFmtId="170" fontId="27" fillId="29" borderId="14" xfId="1" applyNumberFormat="1" applyFont="1" applyFill="1" applyBorder="1" applyAlignment="1" applyProtection="1">
      <alignment horizontal="center" vertical="center" wrapText="1"/>
      <protection locked="0" hidden="1"/>
    </xf>
    <xf numFmtId="170" fontId="27" fillId="29" borderId="14" xfId="1" applyNumberFormat="1" applyFont="1" applyFill="1" applyBorder="1" applyAlignment="1" applyProtection="1">
      <alignment horizontal="center" vertical="center"/>
      <protection locked="0" hidden="1"/>
    </xf>
    <xf numFmtId="10" fontId="27" fillId="29" borderId="14" xfId="1" applyNumberFormat="1" applyFont="1" applyFill="1" applyBorder="1" applyAlignment="1" applyProtection="1">
      <alignment horizontal="center" vertical="center" wrapText="1"/>
      <protection locked="0" hidden="1"/>
    </xf>
    <xf numFmtId="167" fontId="27" fillId="29" borderId="14" xfId="1" applyNumberFormat="1" applyFont="1" applyFill="1" applyBorder="1" applyAlignment="1" applyProtection="1">
      <alignment horizontal="center" vertical="center"/>
      <protection locked="0" hidden="1"/>
    </xf>
    <xf numFmtId="170" fontId="27" fillId="30" borderId="14" xfId="1" applyNumberFormat="1" applyFont="1" applyFill="1" applyBorder="1" applyAlignment="1" applyProtection="1">
      <alignment horizontal="center" vertical="center"/>
      <protection hidden="1"/>
    </xf>
    <xf numFmtId="0" fontId="25" fillId="25" borderId="14" xfId="1" applyFont="1" applyFill="1" applyBorder="1" applyAlignment="1" applyProtection="1">
      <alignment horizontal="center" vertical="center" wrapText="1"/>
      <protection hidden="1"/>
    </xf>
    <xf numFmtId="0" fontId="24" fillId="25" borderId="14" xfId="1" applyFont="1" applyFill="1" applyBorder="1" applyAlignment="1" applyProtection="1">
      <alignment horizontal="center" vertical="center"/>
      <protection hidden="1"/>
    </xf>
    <xf numFmtId="0" fontId="25" fillId="0" borderId="15" xfId="1" applyFont="1" applyBorder="1" applyAlignment="1" applyProtection="1">
      <alignment horizontal="center" vertical="center" wrapText="1"/>
      <protection hidden="1"/>
    </xf>
    <xf numFmtId="0" fontId="24" fillId="0" borderId="16" xfId="1" applyFont="1" applyBorder="1" applyAlignment="1" applyProtection="1">
      <alignment horizontal="center" vertical="center" wrapText="1"/>
      <protection hidden="1"/>
    </xf>
    <xf numFmtId="0" fontId="24" fillId="0" borderId="17" xfId="1" applyFont="1" applyBorder="1" applyAlignment="1" applyProtection="1">
      <alignment horizontal="center" vertical="center" wrapText="1"/>
      <protection hidden="1"/>
    </xf>
    <xf numFmtId="0" fontId="24" fillId="0" borderId="14" xfId="1" applyFont="1" applyBorder="1" applyAlignment="1" applyProtection="1">
      <alignment horizontal="left" vertical="center" wrapText="1"/>
      <protection hidden="1"/>
    </xf>
    <xf numFmtId="0" fontId="25" fillId="0" borderId="14" xfId="1" applyFont="1" applyBorder="1" applyAlignment="1" applyProtection="1">
      <alignment horizontal="left" vertical="center" wrapText="1"/>
      <protection hidden="1"/>
    </xf>
    <xf numFmtId="0" fontId="26" fillId="0" borderId="16" xfId="1" applyFont="1" applyBorder="1" applyAlignment="1" applyProtection="1">
      <alignment horizontal="center" vertical="center" wrapText="1"/>
      <protection hidden="1"/>
    </xf>
    <xf numFmtId="0" fontId="25" fillId="26" borderId="15" xfId="1" applyFont="1" applyFill="1" applyBorder="1" applyAlignment="1" applyProtection="1">
      <alignment horizontal="center" vertical="center" wrapText="1"/>
      <protection hidden="1"/>
    </xf>
    <xf numFmtId="0" fontId="25" fillId="26" borderId="16" xfId="1" applyFont="1" applyFill="1" applyBorder="1" applyAlignment="1" applyProtection="1">
      <alignment horizontal="center" vertical="center" wrapText="1"/>
      <protection hidden="1"/>
    </xf>
    <xf numFmtId="0" fontId="25" fillId="26" borderId="17" xfId="1" applyFont="1" applyFill="1" applyBorder="1" applyAlignment="1" applyProtection="1">
      <alignment horizontal="center" vertical="center" wrapText="1"/>
      <protection hidden="1"/>
    </xf>
    <xf numFmtId="0" fontId="24" fillId="0" borderId="15" xfId="1" applyFont="1" applyBorder="1" applyAlignment="1" applyProtection="1">
      <alignment horizontal="left" vertical="center" wrapText="1"/>
      <protection hidden="1"/>
    </xf>
    <xf numFmtId="0" fontId="24" fillId="0" borderId="16" xfId="1" applyFont="1" applyBorder="1" applyAlignment="1" applyProtection="1">
      <alignment horizontal="left" vertical="center" wrapText="1"/>
      <protection hidden="1"/>
    </xf>
    <xf numFmtId="0" fontId="24" fillId="0" borderId="17" xfId="1" applyFont="1" applyBorder="1" applyAlignment="1" applyProtection="1">
      <alignment horizontal="left" vertical="center" wrapText="1"/>
      <protection hidden="1"/>
    </xf>
    <xf numFmtId="0" fontId="24" fillId="0" borderId="15" xfId="1" applyFont="1" applyBorder="1" applyAlignment="1" applyProtection="1">
      <alignment horizontal="center" vertical="center" wrapText="1"/>
      <protection locked="0" hidden="1"/>
    </xf>
    <xf numFmtId="0" fontId="24" fillId="0" borderId="17" xfId="1" applyFont="1" applyBorder="1" applyAlignment="1" applyProtection="1">
      <alignment horizontal="center" vertical="center" wrapText="1"/>
      <protection locked="0" hidden="1"/>
    </xf>
    <xf numFmtId="165" fontId="27" fillId="0" borderId="15" xfId="1" applyNumberFormat="1" applyFont="1" applyBorder="1" applyAlignment="1" applyProtection="1">
      <alignment horizontal="center" vertical="center" wrapText="1"/>
      <protection locked="0" hidden="1"/>
    </xf>
    <xf numFmtId="165" fontId="27" fillId="0" borderId="17" xfId="1" applyNumberFormat="1" applyFont="1" applyBorder="1" applyAlignment="1" applyProtection="1">
      <alignment horizontal="center" vertical="center" wrapText="1"/>
      <protection locked="0" hidden="1"/>
    </xf>
    <xf numFmtId="166" fontId="24" fillId="0" borderId="15" xfId="1" applyNumberFormat="1" applyFont="1" applyBorder="1" applyAlignment="1" applyProtection="1">
      <alignment horizontal="center" vertical="center"/>
      <protection locked="0" hidden="1"/>
    </xf>
    <xf numFmtId="166" fontId="24" fillId="0" borderId="17" xfId="1" applyNumberFormat="1" applyFont="1" applyBorder="1" applyAlignment="1" applyProtection="1">
      <alignment horizontal="center" vertical="center"/>
      <protection locked="0" hidden="1"/>
    </xf>
    <xf numFmtId="166" fontId="25" fillId="0" borderId="15" xfId="1" applyNumberFormat="1" applyFont="1" applyBorder="1" applyAlignment="1" applyProtection="1">
      <alignment horizontal="center" vertical="center"/>
      <protection locked="0" hidden="1"/>
    </xf>
    <xf numFmtId="166" fontId="25" fillId="0" borderId="17" xfId="1" applyNumberFormat="1" applyFont="1" applyBorder="1" applyAlignment="1" applyProtection="1">
      <alignment horizontal="center" vertical="center"/>
      <protection locked="0" hidden="1"/>
    </xf>
    <xf numFmtId="0" fontId="25" fillId="29" borderId="15" xfId="1" applyFont="1" applyFill="1" applyBorder="1" applyAlignment="1" applyProtection="1">
      <alignment horizontal="center" vertical="center" wrapText="1"/>
      <protection hidden="1"/>
    </xf>
    <xf numFmtId="0" fontId="25" fillId="29" borderId="16" xfId="1" applyFont="1" applyFill="1" applyBorder="1" applyAlignment="1" applyProtection="1">
      <alignment horizontal="center" vertical="center" wrapText="1"/>
      <protection hidden="1"/>
    </xf>
    <xf numFmtId="0" fontId="25" fillId="29" borderId="17" xfId="1" applyFont="1" applyFill="1" applyBorder="1" applyAlignment="1" applyProtection="1">
      <alignment horizontal="center" vertical="center" wrapText="1"/>
      <protection hidden="1"/>
    </xf>
    <xf numFmtId="49" fontId="24" fillId="0" borderId="15" xfId="1" applyNumberFormat="1" applyFont="1" applyBorder="1" applyAlignment="1" applyProtection="1">
      <alignment horizontal="center" vertical="center" wrapText="1"/>
      <protection locked="0" hidden="1"/>
    </xf>
    <xf numFmtId="49" fontId="24" fillId="0" borderId="17" xfId="1" applyNumberFormat="1" applyFont="1" applyBorder="1" applyAlignment="1" applyProtection="1">
      <alignment horizontal="center" vertical="center" wrapText="1"/>
      <protection locked="0" hidden="1"/>
    </xf>
    <xf numFmtId="0" fontId="24" fillId="29" borderId="15" xfId="1" applyFont="1" applyFill="1" applyBorder="1" applyAlignment="1" applyProtection="1">
      <alignment horizontal="justify" vertical="center" wrapText="1"/>
      <protection hidden="1"/>
    </xf>
    <xf numFmtId="0" fontId="24" fillId="29" borderId="16" xfId="1" applyFont="1" applyFill="1" applyBorder="1" applyAlignment="1" applyProtection="1">
      <alignment horizontal="justify" vertical="center" wrapText="1"/>
      <protection hidden="1"/>
    </xf>
    <xf numFmtId="0" fontId="24" fillId="29" borderId="17" xfId="1" applyFont="1" applyFill="1" applyBorder="1" applyAlignment="1" applyProtection="1">
      <alignment horizontal="justify" vertical="center" wrapText="1"/>
      <protection hidden="1"/>
    </xf>
    <xf numFmtId="0" fontId="24" fillId="29" borderId="14" xfId="1" applyFont="1" applyFill="1" applyBorder="1" applyAlignment="1" applyProtection="1">
      <alignment horizontal="left" vertical="center" wrapText="1"/>
      <protection hidden="1"/>
    </xf>
    <xf numFmtId="14" fontId="25" fillId="0" borderId="15" xfId="1" applyNumberFormat="1" applyFont="1" applyBorder="1" applyAlignment="1" applyProtection="1">
      <alignment horizontal="center" vertical="center"/>
      <protection locked="0" hidden="1"/>
    </xf>
    <xf numFmtId="14" fontId="25" fillId="0" borderId="17" xfId="1" applyNumberFormat="1" applyFont="1" applyBorder="1" applyAlignment="1" applyProtection="1">
      <alignment horizontal="center" vertical="center"/>
      <protection locked="0" hidden="1"/>
    </xf>
    <xf numFmtId="0" fontId="24" fillId="0" borderId="15" xfId="1" applyFont="1" applyBorder="1" applyAlignment="1" applyProtection="1">
      <alignment horizontal="center" vertical="center"/>
      <protection hidden="1"/>
    </xf>
    <xf numFmtId="0" fontId="24" fillId="0" borderId="16" xfId="1" applyFont="1" applyBorder="1" applyAlignment="1" applyProtection="1">
      <alignment horizontal="center" vertical="center"/>
      <protection hidden="1"/>
    </xf>
    <xf numFmtId="0" fontId="24" fillId="0" borderId="17" xfId="1" applyFont="1" applyBorder="1" applyAlignment="1" applyProtection="1">
      <alignment horizontal="center" vertical="center"/>
      <protection hidden="1"/>
    </xf>
    <xf numFmtId="0" fontId="25" fillId="25" borderId="15" xfId="1" applyFont="1" applyFill="1" applyBorder="1" applyAlignment="1" applyProtection="1">
      <alignment horizontal="center" vertical="center" wrapText="1"/>
      <protection hidden="1"/>
    </xf>
    <xf numFmtId="0" fontId="25" fillId="25" borderId="16" xfId="1" applyFont="1" applyFill="1" applyBorder="1" applyAlignment="1" applyProtection="1">
      <alignment horizontal="center" vertical="center" wrapText="1"/>
      <protection hidden="1"/>
    </xf>
    <xf numFmtId="0" fontId="25" fillId="25" borderId="17" xfId="1" applyFont="1" applyFill="1" applyBorder="1" applyAlignment="1" applyProtection="1">
      <alignment horizontal="center" vertical="center" wrapText="1"/>
      <protection hidden="1"/>
    </xf>
    <xf numFmtId="0" fontId="25" fillId="26" borderId="15" xfId="1" applyFont="1" applyFill="1" applyBorder="1" applyAlignment="1" applyProtection="1">
      <alignment horizontal="left" vertical="center" wrapText="1"/>
      <protection hidden="1"/>
    </xf>
    <xf numFmtId="0" fontId="25" fillId="26" borderId="16" xfId="1" applyFont="1" applyFill="1" applyBorder="1" applyAlignment="1" applyProtection="1">
      <alignment horizontal="left" vertical="center" wrapText="1"/>
      <protection hidden="1"/>
    </xf>
    <xf numFmtId="0" fontId="25" fillId="26" borderId="17" xfId="1" applyFont="1" applyFill="1" applyBorder="1" applyAlignment="1" applyProtection="1">
      <alignment horizontal="left" vertical="center" wrapText="1"/>
      <protection hidden="1"/>
    </xf>
    <xf numFmtId="0" fontId="24" fillId="29" borderId="15" xfId="1" applyFont="1" applyFill="1" applyBorder="1" applyAlignment="1" applyProtection="1">
      <alignment horizontal="left" vertical="center" wrapText="1"/>
      <protection hidden="1"/>
    </xf>
    <xf numFmtId="0" fontId="24" fillId="29" borderId="16" xfId="1" applyFont="1" applyFill="1" applyBorder="1" applyAlignment="1" applyProtection="1">
      <alignment horizontal="left" vertical="center" wrapText="1"/>
      <protection hidden="1"/>
    </xf>
    <xf numFmtId="0" fontId="24" fillId="29" borderId="17" xfId="1" applyFont="1" applyFill="1" applyBorder="1" applyAlignment="1" applyProtection="1">
      <alignment horizontal="left" vertical="center" wrapText="1"/>
      <protection hidden="1"/>
    </xf>
    <xf numFmtId="0" fontId="25" fillId="30" borderId="14" xfId="1" applyFont="1" applyFill="1" applyBorder="1" applyAlignment="1" applyProtection="1">
      <alignment horizontal="center" vertical="center"/>
      <protection hidden="1"/>
    </xf>
    <xf numFmtId="0" fontId="24" fillId="29" borderId="15" xfId="0" applyFont="1" applyFill="1" applyBorder="1" applyAlignment="1" applyProtection="1">
      <alignment vertical="center"/>
      <protection hidden="1"/>
    </xf>
    <xf numFmtId="0" fontId="24" fillId="29" borderId="16" xfId="0" applyFont="1" applyFill="1" applyBorder="1" applyAlignment="1" applyProtection="1">
      <alignment vertical="center"/>
      <protection hidden="1"/>
    </xf>
    <xf numFmtId="0" fontId="24" fillId="29" borderId="17" xfId="0" applyFont="1" applyFill="1" applyBorder="1" applyAlignment="1" applyProtection="1">
      <alignment vertical="center"/>
      <protection hidden="1"/>
    </xf>
    <xf numFmtId="0" fontId="24" fillId="0" borderId="15" xfId="0" applyFont="1" applyBorder="1" applyAlignment="1" applyProtection="1">
      <alignment vertical="center"/>
      <protection hidden="1"/>
    </xf>
    <xf numFmtId="0" fontId="33" fillId="0" borderId="16" xfId="0" applyFont="1" applyBorder="1" applyAlignment="1" applyProtection="1">
      <alignment vertical="center"/>
      <protection hidden="1"/>
    </xf>
    <xf numFmtId="0" fontId="33" fillId="0" borderId="17" xfId="0" applyFont="1" applyBorder="1" applyAlignment="1" applyProtection="1">
      <alignment vertical="center"/>
      <protection hidden="1"/>
    </xf>
    <xf numFmtId="0" fontId="25" fillId="30" borderId="15" xfId="1" applyFont="1" applyFill="1" applyBorder="1" applyAlignment="1" applyProtection="1">
      <alignment horizontal="center" vertical="center" wrapText="1"/>
      <protection hidden="1"/>
    </xf>
    <xf numFmtId="0" fontId="25" fillId="30" borderId="16" xfId="1" applyFont="1" applyFill="1" applyBorder="1" applyAlignment="1" applyProtection="1">
      <alignment horizontal="center" vertical="center" wrapText="1"/>
      <protection hidden="1"/>
    </xf>
    <xf numFmtId="0" fontId="25" fillId="30" borderId="17" xfId="1" applyFont="1" applyFill="1" applyBorder="1" applyAlignment="1" applyProtection="1">
      <alignment horizontal="center" vertical="center" wrapText="1"/>
      <protection hidden="1"/>
    </xf>
    <xf numFmtId="0" fontId="25" fillId="25" borderId="15" xfId="1" applyFont="1" applyFill="1" applyBorder="1" applyAlignment="1" applyProtection="1">
      <alignment horizontal="center" vertical="center"/>
      <protection hidden="1"/>
    </xf>
    <xf numFmtId="0" fontId="25" fillId="25" borderId="16" xfId="1" applyFont="1" applyFill="1" applyBorder="1" applyAlignment="1" applyProtection="1">
      <alignment horizontal="center" vertical="center"/>
      <protection hidden="1"/>
    </xf>
    <xf numFmtId="0" fontId="25" fillId="25" borderId="17" xfId="1" applyFont="1" applyFill="1" applyBorder="1" applyAlignment="1" applyProtection="1">
      <alignment horizontal="center" vertical="center"/>
      <protection hidden="1"/>
    </xf>
    <xf numFmtId="0" fontId="25" fillId="30" borderId="15" xfId="1" applyFont="1" applyFill="1" applyBorder="1" applyAlignment="1" applyProtection="1">
      <alignment horizontal="center" vertical="center"/>
      <protection hidden="1"/>
    </xf>
    <xf numFmtId="0" fontId="25" fillId="30" borderId="16" xfId="1" applyFont="1" applyFill="1" applyBorder="1" applyAlignment="1" applyProtection="1">
      <alignment horizontal="center" vertical="center"/>
      <protection hidden="1"/>
    </xf>
    <xf numFmtId="0" fontId="25" fillId="30" borderId="17" xfId="1" applyFont="1" applyFill="1" applyBorder="1" applyAlignment="1" applyProtection="1">
      <alignment horizontal="center" vertical="center"/>
      <protection hidden="1"/>
    </xf>
    <xf numFmtId="0" fontId="24" fillId="0" borderId="16" xfId="0" applyFont="1" applyBorder="1" applyAlignment="1" applyProtection="1">
      <alignment vertical="center"/>
      <protection hidden="1"/>
    </xf>
    <xf numFmtId="0" fontId="24" fillId="0" borderId="17" xfId="0" applyFont="1" applyBorder="1" applyAlignment="1" applyProtection="1">
      <alignment vertical="center"/>
      <protection hidden="1"/>
    </xf>
    <xf numFmtId="0" fontId="24" fillId="0" borderId="15" xfId="0" applyFont="1" applyBorder="1" applyAlignment="1" applyProtection="1">
      <alignment vertical="center" wrapText="1"/>
      <protection hidden="1"/>
    </xf>
    <xf numFmtId="0" fontId="24" fillId="0" borderId="16" xfId="0" applyFont="1" applyBorder="1" applyAlignment="1" applyProtection="1">
      <alignment vertical="center" wrapText="1"/>
      <protection hidden="1"/>
    </xf>
    <xf numFmtId="0" fontId="24" fillId="0" borderId="17" xfId="0" applyFont="1" applyBorder="1" applyAlignment="1" applyProtection="1">
      <alignment vertical="center" wrapText="1"/>
      <protection hidden="1"/>
    </xf>
    <xf numFmtId="0" fontId="25" fillId="26" borderId="15" xfId="1" applyFont="1" applyFill="1"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35" fillId="25" borderId="16" xfId="0" applyFont="1" applyFill="1" applyBorder="1" applyAlignment="1" applyProtection="1">
      <alignment horizontal="left" vertical="center"/>
      <protection hidden="1"/>
    </xf>
    <xf numFmtId="0" fontId="0" fillId="25" borderId="16" xfId="0" applyFill="1" applyBorder="1" applyAlignment="1" applyProtection="1">
      <alignment horizontal="left" vertical="center"/>
      <protection hidden="1"/>
    </xf>
    <xf numFmtId="0" fontId="0" fillId="25" borderId="17" xfId="0" applyFill="1" applyBorder="1" applyAlignment="1" applyProtection="1">
      <alignment horizontal="left" vertical="center"/>
      <protection hidden="1"/>
    </xf>
    <xf numFmtId="0" fontId="0" fillId="0" borderId="2" xfId="0" applyBorder="1" applyAlignment="1" applyProtection="1">
      <alignment wrapText="1"/>
      <protection hidden="1"/>
    </xf>
    <xf numFmtId="0" fontId="0" fillId="0" borderId="0" xfId="0" applyAlignment="1" applyProtection="1">
      <alignment wrapText="1"/>
      <protection hidden="1"/>
    </xf>
    <xf numFmtId="0" fontId="32" fillId="0" borderId="0" xfId="0" applyFont="1" applyAlignment="1" applyProtection="1">
      <alignment horizontal="left" wrapText="1"/>
      <protection hidden="1"/>
    </xf>
    <xf numFmtId="0" fontId="0" fillId="0" borderId="0" xfId="0" applyAlignment="1" applyProtection="1">
      <alignment horizontal="left" wrapText="1"/>
      <protection hidden="1"/>
    </xf>
    <xf numFmtId="0" fontId="24" fillId="29" borderId="15" xfId="1" applyFont="1" applyFill="1" applyBorder="1" applyAlignment="1" applyProtection="1">
      <alignment horizontal="left" vertical="center"/>
      <protection hidden="1"/>
    </xf>
    <xf numFmtId="0" fontId="24" fillId="29" borderId="16" xfId="1" applyFont="1" applyFill="1" applyBorder="1" applyAlignment="1" applyProtection="1">
      <alignment horizontal="left" vertical="center"/>
      <protection hidden="1"/>
    </xf>
    <xf numFmtId="0" fontId="24" fillId="29" borderId="17" xfId="1" applyFont="1" applyFill="1" applyBorder="1" applyAlignment="1" applyProtection="1">
      <alignment horizontal="left" vertical="center"/>
      <protection hidden="1"/>
    </xf>
    <xf numFmtId="0" fontId="25" fillId="25" borderId="14" xfId="1" applyFont="1" applyFill="1" applyBorder="1" applyAlignment="1" applyProtection="1">
      <alignment horizontal="center" vertical="center"/>
      <protection hidden="1"/>
    </xf>
    <xf numFmtId="0" fontId="25" fillId="29" borderId="15" xfId="1" applyFont="1" applyFill="1" applyBorder="1" applyAlignment="1" applyProtection="1">
      <alignment horizontal="right" vertical="center"/>
      <protection hidden="1"/>
    </xf>
    <xf numFmtId="0" fontId="25" fillId="29" borderId="16" xfId="1" applyFont="1" applyFill="1" applyBorder="1" applyAlignment="1" applyProtection="1">
      <alignment horizontal="right" vertical="center"/>
      <protection hidden="1"/>
    </xf>
    <xf numFmtId="0" fontId="25" fillId="29" borderId="17" xfId="1" applyFont="1" applyFill="1" applyBorder="1" applyAlignment="1" applyProtection="1">
      <alignment horizontal="right" vertical="center"/>
      <protection hidden="1"/>
    </xf>
    <xf numFmtId="0" fontId="28" fillId="29" borderId="15" xfId="1" applyFont="1" applyFill="1" applyBorder="1" applyAlignment="1" applyProtection="1">
      <alignment vertical="center"/>
      <protection hidden="1"/>
    </xf>
    <xf numFmtId="0" fontId="28" fillId="29" borderId="16" xfId="1" applyFont="1" applyFill="1" applyBorder="1" applyAlignment="1" applyProtection="1">
      <alignment vertical="center"/>
      <protection hidden="1"/>
    </xf>
    <xf numFmtId="49" fontId="25" fillId="29" borderId="14" xfId="1" applyNumberFormat="1" applyFont="1" applyFill="1" applyBorder="1" applyAlignment="1" applyProtection="1">
      <alignment horizontal="center" vertical="center" wrapText="1"/>
      <protection hidden="1"/>
    </xf>
    <xf numFmtId="0" fontId="25" fillId="26" borderId="15" xfId="1" applyFont="1" applyFill="1" applyBorder="1" applyAlignment="1" applyProtection="1">
      <alignment horizontal="left" vertical="center"/>
      <protection hidden="1"/>
    </xf>
    <xf numFmtId="0" fontId="25" fillId="26" borderId="16" xfId="1" applyFont="1" applyFill="1" applyBorder="1" applyAlignment="1" applyProtection="1">
      <alignment horizontal="left" vertical="center"/>
      <protection hidden="1"/>
    </xf>
    <xf numFmtId="0" fontId="25" fillId="26" borderId="17" xfId="1" applyFont="1" applyFill="1" applyBorder="1" applyAlignment="1" applyProtection="1">
      <alignment horizontal="left" vertical="center"/>
      <protection hidden="1"/>
    </xf>
    <xf numFmtId="49" fontId="29" fillId="30" borderId="14" xfId="1" applyNumberFormat="1" applyFont="1" applyFill="1" applyBorder="1" applyAlignment="1" applyProtection="1">
      <alignment horizontal="center" vertical="center" wrapText="1"/>
      <protection hidden="1"/>
    </xf>
    <xf numFmtId="0" fontId="25" fillId="30" borderId="14" xfId="1" applyFont="1" applyFill="1" applyBorder="1" applyAlignment="1" applyProtection="1">
      <alignment horizontal="left" vertical="center" wrapText="1"/>
      <protection hidden="1"/>
    </xf>
    <xf numFmtId="0" fontId="49" fillId="29" borderId="0" xfId="0" applyFont="1" applyFill="1" applyAlignment="1" applyProtection="1">
      <alignment horizontal="center"/>
      <protection hidden="1"/>
    </xf>
    <xf numFmtId="0" fontId="78" fillId="33" borderId="0" xfId="0" applyFont="1" applyFill="1" applyAlignment="1" applyProtection="1">
      <alignment horizontal="center"/>
      <protection hidden="1"/>
    </xf>
    <xf numFmtId="0" fontId="77" fillId="33" borderId="0" xfId="0" applyFont="1" applyFill="1" applyAlignment="1" applyProtection="1">
      <alignment horizontal="center"/>
      <protection hidden="1"/>
    </xf>
    <xf numFmtId="0" fontId="79" fillId="0" borderId="0" xfId="0" applyFont="1" applyAlignment="1" applyProtection="1">
      <alignment horizontal="justify" vertical="center" wrapText="1"/>
      <protection hidden="1"/>
    </xf>
    <xf numFmtId="0" fontId="81" fillId="0" borderId="0" xfId="0" applyFont="1" applyAlignment="1" applyProtection="1">
      <alignment horizontal="justify" vertical="center" wrapText="1"/>
      <protection hidden="1"/>
    </xf>
    <xf numFmtId="0" fontId="49" fillId="0" borderId="0" xfId="0" applyFont="1" applyAlignment="1" applyProtection="1">
      <alignment horizontal="justify" vertical="center"/>
      <protection hidden="1"/>
    </xf>
    <xf numFmtId="0" fontId="0" fillId="0" borderId="0" xfId="0"/>
    <xf numFmtId="0" fontId="72" fillId="0" borderId="31" xfId="0" applyFont="1" applyBorder="1" applyAlignment="1" applyProtection="1">
      <alignment horizontal="center" vertical="center" wrapText="1"/>
      <protection hidden="1"/>
    </xf>
    <xf numFmtId="0" fontId="72" fillId="0" borderId="32" xfId="0" applyFont="1" applyBorder="1" applyAlignment="1" applyProtection="1">
      <alignment horizontal="center" vertical="center" wrapText="1"/>
      <protection hidden="1"/>
    </xf>
    <xf numFmtId="49" fontId="72" fillId="0" borderId="32" xfId="0" applyNumberFormat="1" applyFont="1" applyBorder="1" applyAlignment="1" applyProtection="1">
      <alignment horizontal="left" vertical="center" wrapText="1"/>
      <protection hidden="1"/>
    </xf>
    <xf numFmtId="49" fontId="72" fillId="0" borderId="33" xfId="0" applyNumberFormat="1" applyFont="1" applyBorder="1" applyAlignment="1" applyProtection="1">
      <alignment horizontal="left" vertical="center" wrapText="1"/>
      <protection hidden="1"/>
    </xf>
    <xf numFmtId="0" fontId="74" fillId="0" borderId="32" xfId="0" applyFont="1" applyBorder="1" applyAlignment="1" applyProtection="1">
      <alignment horizontal="center" vertical="center" wrapText="1"/>
      <protection hidden="1"/>
    </xf>
    <xf numFmtId="0" fontId="74" fillId="0" borderId="33" xfId="0" applyFont="1" applyBorder="1" applyAlignment="1" applyProtection="1">
      <alignment horizontal="center" vertical="center" wrapText="1"/>
      <protection hidden="1"/>
    </xf>
    <xf numFmtId="49" fontId="74" fillId="0" borderId="32" xfId="0" applyNumberFormat="1" applyFont="1" applyBorder="1" applyAlignment="1" applyProtection="1">
      <alignment horizontal="center" vertical="center" wrapText="1"/>
      <protection hidden="1"/>
    </xf>
    <xf numFmtId="0" fontId="72" fillId="0" borderId="0" xfId="0" applyFont="1" applyAlignment="1" applyProtection="1">
      <alignment horizontal="center"/>
      <protection locked="0"/>
    </xf>
    <xf numFmtId="0" fontId="73" fillId="29" borderId="35" xfId="0" applyFont="1" applyFill="1" applyBorder="1" applyAlignment="1" applyProtection="1">
      <alignment horizontal="center" vertical="top"/>
      <protection locked="0"/>
    </xf>
    <xf numFmtId="0" fontId="72" fillId="0" borderId="31" xfId="0" applyFont="1" applyBorder="1" applyAlignment="1" applyProtection="1">
      <alignment horizontal="left" vertical="center" wrapText="1"/>
      <protection hidden="1"/>
    </xf>
    <xf numFmtId="0" fontId="72" fillId="0" borderId="32" xfId="0" applyFont="1" applyBorder="1" applyAlignment="1" applyProtection="1">
      <alignment horizontal="left" vertical="center" wrapText="1"/>
      <protection hidden="1"/>
    </xf>
    <xf numFmtId="0" fontId="74" fillId="0" borderId="32" xfId="0" applyFont="1" applyBorder="1" applyAlignment="1" applyProtection="1">
      <alignment horizontal="left" vertical="center" wrapText="1"/>
      <protection hidden="1"/>
    </xf>
    <xf numFmtId="0" fontId="74" fillId="0" borderId="33" xfId="0" applyFont="1" applyBorder="1" applyAlignment="1" applyProtection="1">
      <alignment horizontal="left" vertical="center" wrapText="1"/>
      <protection hidden="1"/>
    </xf>
    <xf numFmtId="0" fontId="72" fillId="0" borderId="33" xfId="0" applyFont="1" applyBorder="1" applyAlignment="1" applyProtection="1">
      <alignment horizontal="center" vertical="center" wrapText="1"/>
      <protection hidden="1"/>
    </xf>
    <xf numFmtId="0" fontId="76" fillId="0" borderId="15" xfId="0" applyFont="1" applyBorder="1" applyAlignment="1" applyProtection="1">
      <alignment horizontal="center" vertical="center"/>
      <protection hidden="1"/>
    </xf>
    <xf numFmtId="0" fontId="76" fillId="0" borderId="17" xfId="0" applyFont="1" applyBorder="1" applyAlignment="1" applyProtection="1">
      <alignment horizontal="center" vertical="center"/>
      <protection hidden="1"/>
    </xf>
    <xf numFmtId="0" fontId="76" fillId="32" borderId="22" xfId="0" applyFont="1" applyFill="1" applyBorder="1" applyAlignment="1" applyProtection="1">
      <alignment horizontal="center" vertical="center" wrapText="1"/>
      <protection hidden="1"/>
    </xf>
    <xf numFmtId="0" fontId="76" fillId="32" borderId="1" xfId="0" applyFont="1" applyFill="1" applyBorder="1" applyAlignment="1" applyProtection="1">
      <alignment horizontal="center" vertical="center" wrapText="1"/>
      <protection hidden="1"/>
    </xf>
    <xf numFmtId="0" fontId="76" fillId="32" borderId="15" xfId="0" applyFont="1" applyFill="1" applyBorder="1" applyAlignment="1" applyProtection="1">
      <alignment horizontal="center" vertical="center"/>
      <protection hidden="1"/>
    </xf>
    <xf numFmtId="0" fontId="76" fillId="32" borderId="17" xfId="0" applyFont="1" applyFill="1" applyBorder="1" applyAlignment="1" applyProtection="1">
      <alignment horizontal="center" vertical="center"/>
      <protection hidden="1"/>
    </xf>
    <xf numFmtId="0" fontId="76" fillId="32" borderId="16" xfId="0" applyFont="1" applyFill="1" applyBorder="1" applyAlignment="1" applyProtection="1">
      <alignment horizontal="center" vertical="center"/>
      <protection hidden="1"/>
    </xf>
    <xf numFmtId="0" fontId="72" fillId="0" borderId="33" xfId="0" applyFont="1" applyBorder="1" applyAlignment="1" applyProtection="1">
      <alignment horizontal="left" vertical="center" wrapText="1"/>
      <protection hidden="1"/>
    </xf>
    <xf numFmtId="0" fontId="73" fillId="0" borderId="32" xfId="0" applyFont="1" applyBorder="1" applyAlignment="1" applyProtection="1">
      <alignment horizontal="center" vertical="center" wrapText="1"/>
      <protection hidden="1"/>
    </xf>
    <xf numFmtId="0" fontId="73" fillId="0" borderId="33" xfId="0" applyFont="1" applyBorder="1" applyAlignment="1" applyProtection="1">
      <alignment horizontal="center" vertical="center" wrapText="1"/>
      <protection hidden="1"/>
    </xf>
    <xf numFmtId="0" fontId="90" fillId="0" borderId="43" xfId="0" applyFont="1" applyBorder="1" applyAlignment="1">
      <alignment horizontal="center" vertical="top" wrapText="1"/>
    </xf>
    <xf numFmtId="0" fontId="90" fillId="0" borderId="44" xfId="0" applyFont="1" applyBorder="1" applyAlignment="1">
      <alignment horizontal="center" vertical="top" wrapText="1"/>
    </xf>
    <xf numFmtId="0" fontId="90" fillId="0" borderId="45" xfId="0" applyFont="1" applyBorder="1" applyAlignment="1">
      <alignment horizontal="center" vertical="top" wrapText="1"/>
    </xf>
    <xf numFmtId="0" fontId="41" fillId="32" borderId="15" xfId="0" applyFont="1" applyFill="1" applyBorder="1" applyAlignment="1">
      <alignment horizontal="left" vertical="center"/>
    </xf>
    <xf numFmtId="0" fontId="41" fillId="32" borderId="16" xfId="0" applyFont="1" applyFill="1" applyBorder="1" applyAlignment="1">
      <alignment horizontal="left" vertical="center"/>
    </xf>
    <xf numFmtId="0" fontId="37" fillId="29" borderId="19" xfId="0" applyFont="1" applyFill="1" applyBorder="1" applyAlignment="1">
      <alignment horizontal="justify" vertical="center" wrapText="1"/>
    </xf>
    <xf numFmtId="0" fontId="37" fillId="29" borderId="20" xfId="0" applyFont="1" applyFill="1" applyBorder="1" applyAlignment="1">
      <alignment horizontal="justify" vertical="center" wrapText="1"/>
    </xf>
    <xf numFmtId="0" fontId="37" fillId="29" borderId="18" xfId="0" applyFont="1" applyFill="1" applyBorder="1" applyAlignment="1">
      <alignment horizontal="justify" vertical="center" wrapText="1"/>
    </xf>
    <xf numFmtId="0" fontId="37" fillId="29" borderId="2" xfId="0" applyFont="1" applyFill="1" applyBorder="1" applyAlignment="1">
      <alignment horizontal="justify" vertical="top" wrapText="1"/>
    </xf>
    <xf numFmtId="0" fontId="37" fillId="29" borderId="0" xfId="0" applyFont="1" applyFill="1" applyAlignment="1">
      <alignment horizontal="justify" vertical="top" wrapText="1"/>
    </xf>
    <xf numFmtId="0" fontId="37" fillId="29" borderId="21" xfId="0" applyFont="1" applyFill="1" applyBorder="1" applyAlignment="1">
      <alignment horizontal="justify" vertical="top" wrapText="1"/>
    </xf>
    <xf numFmtId="10" fontId="37" fillId="0" borderId="36" xfId="46" applyNumberFormat="1" applyFont="1" applyBorder="1" applyAlignment="1" applyProtection="1">
      <alignment horizontal="center"/>
    </xf>
    <xf numFmtId="10" fontId="37" fillId="0" borderId="37" xfId="46" applyNumberFormat="1" applyFont="1" applyBorder="1" applyAlignment="1" applyProtection="1">
      <alignment horizontal="center"/>
    </xf>
    <xf numFmtId="10" fontId="37" fillId="0" borderId="38" xfId="46" applyNumberFormat="1" applyFont="1" applyBorder="1" applyAlignment="1" applyProtection="1">
      <alignment horizontal="center"/>
    </xf>
    <xf numFmtId="0" fontId="41" fillId="32" borderId="15" xfId="0" applyFont="1" applyFill="1" applyBorder="1" applyAlignment="1">
      <alignment horizontal="center" vertical="center"/>
    </xf>
    <xf numFmtId="0" fontId="41" fillId="32" borderId="16" xfId="0" applyFont="1" applyFill="1" applyBorder="1" applyAlignment="1">
      <alignment horizontal="center" vertical="center"/>
    </xf>
    <xf numFmtId="0" fontId="41" fillId="32" borderId="17" xfId="0" applyFont="1" applyFill="1" applyBorder="1" applyAlignment="1">
      <alignment horizontal="center" vertical="center"/>
    </xf>
    <xf numFmtId="4" fontId="39" fillId="29" borderId="2" xfId="104" applyNumberFormat="1" applyFont="1" applyFill="1" applyBorder="1" applyAlignment="1" applyProtection="1">
      <alignment horizontal="left"/>
    </xf>
    <xf numFmtId="4" fontId="39" fillId="29" borderId="0" xfId="104" applyNumberFormat="1" applyFont="1" applyFill="1" applyBorder="1" applyAlignment="1" applyProtection="1">
      <alignment horizontal="left"/>
    </xf>
    <xf numFmtId="4" fontId="39" fillId="29" borderId="21" xfId="104" applyNumberFormat="1" applyFont="1" applyFill="1" applyBorder="1" applyAlignment="1" applyProtection="1">
      <alignment horizontal="left"/>
    </xf>
    <xf numFmtId="0" fontId="38" fillId="0" borderId="15" xfId="0" applyFont="1" applyBorder="1" applyAlignment="1" applyProtection="1">
      <alignment vertical="center"/>
      <protection hidden="1"/>
    </xf>
    <xf numFmtId="0" fontId="38" fillId="0" borderId="17" xfId="0" applyFont="1" applyBorder="1" applyAlignment="1" applyProtection="1">
      <alignment vertical="center"/>
      <protection hidden="1"/>
    </xf>
    <xf numFmtId="0" fontId="41" fillId="32" borderId="17" xfId="0" applyFont="1" applyFill="1" applyBorder="1" applyAlignment="1">
      <alignment horizontal="left" vertical="center"/>
    </xf>
    <xf numFmtId="0" fontId="40" fillId="32" borderId="15" xfId="0" applyFont="1" applyFill="1" applyBorder="1" applyAlignment="1">
      <alignment horizontal="left" vertical="center"/>
    </xf>
    <xf numFmtId="0" fontId="40" fillId="32" borderId="17" xfId="0" applyFont="1" applyFill="1" applyBorder="1" applyAlignment="1">
      <alignment horizontal="left" vertical="center"/>
    </xf>
    <xf numFmtId="0" fontId="37" fillId="29" borderId="2" xfId="0" applyFont="1" applyFill="1" applyBorder="1" applyAlignment="1" applyProtection="1">
      <alignment horizontal="justify" vertical="center" wrapText="1"/>
      <protection hidden="1"/>
    </xf>
    <xf numFmtId="0" fontId="37" fillId="29" borderId="0" xfId="0" applyFont="1" applyFill="1" applyAlignment="1" applyProtection="1">
      <alignment horizontal="justify" vertical="center" wrapText="1"/>
      <protection hidden="1"/>
    </xf>
    <xf numFmtId="0" fontId="37" fillId="29" borderId="21" xfId="0" applyFont="1" applyFill="1" applyBorder="1" applyAlignment="1" applyProtection="1">
      <alignment horizontal="justify" vertical="center" wrapText="1"/>
      <protection hidden="1"/>
    </xf>
    <xf numFmtId="0" fontId="37" fillId="0" borderId="19" xfId="0" applyFont="1" applyBorder="1" applyAlignment="1" applyProtection="1">
      <alignment horizontal="justify" vertical="center"/>
      <protection hidden="1"/>
    </xf>
    <xf numFmtId="0" fontId="37" fillId="0" borderId="20" xfId="0" applyFont="1" applyBorder="1" applyAlignment="1" applyProtection="1">
      <alignment horizontal="justify" vertical="center"/>
      <protection hidden="1"/>
    </xf>
    <xf numFmtId="0" fontId="37" fillId="0" borderId="18" xfId="0" applyFont="1" applyBorder="1" applyAlignment="1" applyProtection="1">
      <alignment horizontal="justify" vertical="center"/>
      <protection hidden="1"/>
    </xf>
    <xf numFmtId="0" fontId="37" fillId="0" borderId="2" xfId="0" applyFont="1" applyBorder="1" applyAlignment="1" applyProtection="1">
      <alignment horizontal="justify" vertical="center" wrapText="1"/>
      <protection hidden="1"/>
    </xf>
    <xf numFmtId="0" fontId="37" fillId="0" borderId="0" xfId="0" applyFont="1" applyAlignment="1" applyProtection="1">
      <alignment horizontal="justify" vertical="center" wrapText="1"/>
      <protection hidden="1"/>
    </xf>
    <xf numFmtId="0" fontId="37" fillId="0" borderId="21" xfId="0" applyFont="1" applyBorder="1" applyAlignment="1" applyProtection="1">
      <alignment horizontal="justify" vertical="center" wrapText="1"/>
      <protection hidden="1"/>
    </xf>
    <xf numFmtId="0" fontId="38" fillId="29" borderId="15" xfId="0" applyFont="1" applyFill="1" applyBorder="1" applyAlignment="1">
      <alignment horizontal="left" vertical="center" wrapText="1"/>
    </xf>
    <xf numFmtId="0" fontId="38" fillId="29" borderId="16" xfId="0" applyFont="1" applyFill="1" applyBorder="1" applyAlignment="1">
      <alignment horizontal="left" vertical="center" wrapText="1"/>
    </xf>
    <xf numFmtId="0" fontId="38" fillId="29" borderId="17" xfId="0" applyFont="1" applyFill="1" applyBorder="1" applyAlignment="1">
      <alignment horizontal="left" vertical="center" wrapText="1"/>
    </xf>
    <xf numFmtId="0" fontId="41" fillId="0" borderId="4" xfId="0" applyFont="1" applyBorder="1" applyAlignment="1">
      <alignment horizontal="left"/>
    </xf>
    <xf numFmtId="0" fontId="38" fillId="29" borderId="15" xfId="0" applyFont="1" applyFill="1" applyBorder="1"/>
    <xf numFmtId="0" fontId="38" fillId="29" borderId="17" xfId="0" applyFont="1" applyFill="1" applyBorder="1"/>
    <xf numFmtId="0" fontId="37" fillId="29" borderId="2" xfId="0" applyFont="1" applyFill="1" applyBorder="1" applyAlignment="1">
      <alignment horizontal="left" vertical="center" wrapText="1" indent="2"/>
    </xf>
    <xf numFmtId="0" fontId="37" fillId="29" borderId="0" xfId="0" applyFont="1" applyFill="1" applyAlignment="1">
      <alignment horizontal="left" vertical="center" indent="2"/>
    </xf>
    <xf numFmtId="0" fontId="37" fillId="29" borderId="21" xfId="0" applyFont="1" applyFill="1" applyBorder="1" applyAlignment="1">
      <alignment horizontal="left" vertical="center" indent="2"/>
    </xf>
    <xf numFmtId="4" fontId="39" fillId="29" borderId="14" xfId="104" applyNumberFormat="1" applyFont="1" applyFill="1" applyBorder="1" applyAlignment="1" applyProtection="1">
      <alignment horizontal="left" wrapText="1"/>
    </xf>
    <xf numFmtId="4" fontId="39" fillId="29" borderId="14" xfId="104" applyNumberFormat="1" applyFont="1" applyFill="1" applyBorder="1" applyAlignment="1" applyProtection="1">
      <alignment horizontal="left"/>
    </xf>
    <xf numFmtId="0" fontId="41" fillId="0" borderId="19" xfId="0" applyFont="1" applyBorder="1" applyAlignment="1">
      <alignment horizontal="justify" vertical="top" wrapText="1"/>
    </xf>
    <xf numFmtId="0" fontId="37" fillId="0" borderId="20" xfId="0" applyFont="1" applyBorder="1" applyAlignment="1">
      <alignment horizontal="justify" vertical="top" wrapText="1"/>
    </xf>
    <xf numFmtId="0" fontId="37" fillId="0" borderId="18" xfId="0" applyFont="1" applyBorder="1" applyAlignment="1">
      <alignment horizontal="justify" vertical="top" wrapText="1"/>
    </xf>
    <xf numFmtId="0" fontId="37" fillId="29" borderId="36" xfId="0" applyFont="1" applyFill="1" applyBorder="1" applyAlignment="1">
      <alignment horizontal="justify" vertical="top" wrapText="1"/>
    </xf>
    <xf numFmtId="0" fontId="37" fillId="29" borderId="37" xfId="0" applyFont="1" applyFill="1" applyBorder="1" applyAlignment="1">
      <alignment horizontal="justify" vertical="top" wrapText="1"/>
    </xf>
    <xf numFmtId="0" fontId="37" fillId="29" borderId="38" xfId="0" applyFont="1" applyFill="1" applyBorder="1" applyAlignment="1">
      <alignment horizontal="justify" vertical="top" wrapText="1"/>
    </xf>
    <xf numFmtId="4" fontId="37" fillId="31" borderId="14" xfId="104" applyNumberFormat="1" applyFont="1" applyFill="1" applyBorder="1" applyAlignment="1" applyProtection="1">
      <alignment horizontal="left" vertical="center"/>
    </xf>
    <xf numFmtId="4" fontId="37" fillId="31" borderId="15" xfId="104" applyNumberFormat="1" applyFont="1" applyFill="1" applyBorder="1" applyAlignment="1" applyProtection="1">
      <alignment horizontal="left" vertical="center"/>
    </xf>
    <xf numFmtId="4" fontId="37" fillId="31" borderId="16" xfId="104" applyNumberFormat="1" applyFont="1" applyFill="1" applyBorder="1" applyAlignment="1" applyProtection="1">
      <alignment horizontal="left" vertical="center"/>
    </xf>
    <xf numFmtId="4" fontId="37" fillId="31" borderId="17" xfId="104" applyNumberFormat="1" applyFont="1" applyFill="1" applyBorder="1" applyAlignment="1" applyProtection="1">
      <alignment horizontal="left" vertical="center"/>
    </xf>
    <xf numFmtId="0" fontId="37" fillId="0" borderId="15" xfId="0" applyFont="1" applyBorder="1" applyAlignment="1">
      <alignment horizontal="left"/>
    </xf>
    <xf numFmtId="0" fontId="37" fillId="0" borderId="17" xfId="0" applyFont="1" applyBorder="1" applyAlignment="1">
      <alignment horizontal="left"/>
    </xf>
    <xf numFmtId="0" fontId="37" fillId="0" borderId="15" xfId="0" applyFont="1" applyBorder="1" applyAlignment="1">
      <alignment horizontal="left" vertical="center" wrapText="1"/>
    </xf>
    <xf numFmtId="0" fontId="37" fillId="0" borderId="17" xfId="0" applyFont="1" applyBorder="1" applyAlignment="1">
      <alignment horizontal="left" vertical="center" wrapText="1"/>
    </xf>
    <xf numFmtId="0" fontId="37" fillId="29" borderId="2" xfId="0" applyFont="1" applyFill="1" applyBorder="1" applyAlignment="1">
      <alignment horizontal="justify" vertical="center" wrapText="1"/>
    </xf>
    <xf numFmtId="0" fontId="37" fillId="29" borderId="0" xfId="0" applyFont="1" applyFill="1" applyAlignment="1">
      <alignment horizontal="justify" vertical="center" wrapText="1"/>
    </xf>
    <xf numFmtId="0" fontId="37" fillId="29" borderId="21" xfId="0" applyFont="1" applyFill="1" applyBorder="1" applyAlignment="1">
      <alignment horizontal="justify" vertical="center" wrapText="1"/>
    </xf>
    <xf numFmtId="0" fontId="54" fillId="29" borderId="0" xfId="0" applyFont="1" applyFill="1" applyAlignment="1">
      <alignment horizontal="center"/>
    </xf>
    <xf numFmtId="0" fontId="40" fillId="32" borderId="14" xfId="0" applyFont="1" applyFill="1" applyBorder="1" applyAlignment="1">
      <alignment horizontal="center" vertical="center"/>
    </xf>
    <xf numFmtId="0" fontId="37" fillId="0" borderId="14" xfId="0" applyFont="1" applyBorder="1" applyAlignment="1">
      <alignment horizontal="justify" vertical="center" wrapText="1"/>
    </xf>
    <xf numFmtId="0" fontId="37" fillId="29" borderId="14" xfId="0" applyFont="1" applyFill="1" applyBorder="1" applyAlignment="1">
      <alignment horizontal="justify" vertical="center" wrapText="1"/>
    </xf>
    <xf numFmtId="0" fontId="41" fillId="0" borderId="14" xfId="0" applyFont="1" applyBorder="1" applyAlignment="1">
      <alignment horizontal="left"/>
    </xf>
    <xf numFmtId="0" fontId="41" fillId="0" borderId="15" xfId="0" applyFont="1" applyBorder="1" applyAlignment="1" applyProtection="1">
      <alignment vertical="center"/>
      <protection hidden="1"/>
    </xf>
    <xf numFmtId="0" fontId="41" fillId="0" borderId="17" xfId="0" applyFont="1" applyBorder="1" applyAlignment="1" applyProtection="1">
      <alignment vertical="center"/>
      <protection hidden="1"/>
    </xf>
    <xf numFmtId="0" fontId="41" fillId="0" borderId="14" xfId="0" applyFont="1" applyBorder="1" applyAlignment="1" applyProtection="1">
      <alignment horizontal="left"/>
      <protection hidden="1"/>
    </xf>
    <xf numFmtId="0" fontId="37" fillId="0" borderId="14" xfId="0" applyFont="1" applyBorder="1" applyAlignment="1" applyProtection="1">
      <alignment horizontal="left" indent="1"/>
      <protection hidden="1"/>
    </xf>
    <xf numFmtId="4" fontId="37" fillId="0" borderId="15" xfId="104" applyNumberFormat="1" applyFont="1" applyFill="1" applyBorder="1" applyProtection="1">
      <protection hidden="1"/>
    </xf>
    <xf numFmtId="4" fontId="37" fillId="0" borderId="16" xfId="104" applyNumberFormat="1" applyFont="1" applyFill="1" applyBorder="1" applyProtection="1">
      <protection hidden="1"/>
    </xf>
    <xf numFmtId="0" fontId="44" fillId="0" borderId="15" xfId="0" applyFont="1" applyBorder="1" applyAlignment="1" applyProtection="1">
      <alignment vertical="center"/>
      <protection hidden="1"/>
    </xf>
    <xf numFmtId="0" fontId="44" fillId="0" borderId="17" xfId="0" applyFont="1" applyBorder="1" applyAlignment="1" applyProtection="1">
      <alignment vertical="center"/>
      <protection hidden="1"/>
    </xf>
    <xf numFmtId="0" fontId="41" fillId="29" borderId="0" xfId="0" applyFont="1" applyFill="1" applyAlignment="1">
      <alignment horizontal="justify" vertical="center" wrapText="1"/>
    </xf>
    <xf numFmtId="0" fontId="41" fillId="29" borderId="21" xfId="0" applyFont="1" applyFill="1" applyBorder="1" applyAlignment="1">
      <alignment horizontal="justify" vertical="center" wrapText="1"/>
    </xf>
    <xf numFmtId="0" fontId="37" fillId="0" borderId="36" xfId="0" applyFont="1" applyBorder="1" applyAlignment="1">
      <alignment horizontal="justify" vertical="center" wrapText="1"/>
    </xf>
    <xf numFmtId="0" fontId="37" fillId="0" borderId="37" xfId="0" applyFont="1" applyBorder="1" applyAlignment="1">
      <alignment horizontal="justify" vertical="center" wrapText="1"/>
    </xf>
    <xf numFmtId="0" fontId="37" fillId="0" borderId="38" xfId="0" applyFont="1" applyBorder="1" applyAlignment="1">
      <alignment horizontal="justify" vertical="center" wrapText="1"/>
    </xf>
    <xf numFmtId="0" fontId="92" fillId="29" borderId="0" xfId="0" applyFont="1" applyFill="1" applyAlignment="1">
      <alignment horizontal="justify" vertical="center" wrapText="1"/>
    </xf>
    <xf numFmtId="4" fontId="37" fillId="29" borderId="2" xfId="104" applyNumberFormat="1" applyFont="1" applyFill="1" applyBorder="1" applyAlignment="1" applyProtection="1">
      <alignment horizontal="left"/>
    </xf>
    <xf numFmtId="4" fontId="37" fillId="29" borderId="36" xfId="104" applyNumberFormat="1" applyFont="1" applyFill="1" applyBorder="1" applyAlignment="1" applyProtection="1">
      <alignment horizontal="left"/>
    </xf>
    <xf numFmtId="4" fontId="39" fillId="29" borderId="37" xfId="104" applyNumberFormat="1" applyFont="1" applyFill="1" applyBorder="1" applyAlignment="1" applyProtection="1">
      <alignment horizontal="left"/>
    </xf>
    <xf numFmtId="4" fontId="39" fillId="29" borderId="38" xfId="104" applyNumberFormat="1" applyFont="1" applyFill="1" applyBorder="1" applyAlignment="1" applyProtection="1">
      <alignment horizontal="left"/>
    </xf>
    <xf numFmtId="0" fontId="37" fillId="29" borderId="0" xfId="0" applyFont="1" applyFill="1" applyAlignment="1">
      <alignment horizontal="justify" vertical="center"/>
    </xf>
    <xf numFmtId="0" fontId="37" fillId="29" borderId="21" xfId="0" applyFont="1" applyFill="1" applyBorder="1" applyAlignment="1">
      <alignment horizontal="justify" vertical="center"/>
    </xf>
    <xf numFmtId="10" fontId="41" fillId="0" borderId="15" xfId="46" applyNumberFormat="1" applyFont="1" applyBorder="1" applyAlignment="1" applyProtection="1">
      <alignment horizontal="center"/>
    </xf>
    <xf numFmtId="10" fontId="41" fillId="0" borderId="17" xfId="46" applyNumberFormat="1" applyFont="1" applyBorder="1" applyAlignment="1" applyProtection="1">
      <alignment horizontal="center"/>
    </xf>
    <xf numFmtId="0" fontId="37" fillId="0" borderId="36" xfId="0" applyFont="1" applyBorder="1" applyAlignment="1">
      <alignment horizontal="left" vertical="center" wrapText="1"/>
    </xf>
    <xf numFmtId="0" fontId="37" fillId="0" borderId="37" xfId="0" applyFont="1" applyBorder="1" applyAlignment="1">
      <alignment horizontal="left" vertical="center" wrapText="1"/>
    </xf>
    <xf numFmtId="0" fontId="37" fillId="0" borderId="38" xfId="0" applyFont="1" applyBorder="1" applyAlignment="1">
      <alignment horizontal="left" vertical="center" wrapText="1"/>
    </xf>
    <xf numFmtId="0" fontId="41" fillId="29" borderId="36" xfId="0" applyFont="1" applyFill="1" applyBorder="1" applyAlignment="1">
      <alignment horizontal="justify" vertical="top" wrapText="1"/>
    </xf>
    <xf numFmtId="0" fontId="41" fillId="29" borderId="37" xfId="0" applyFont="1" applyFill="1" applyBorder="1" applyAlignment="1">
      <alignment horizontal="justify" vertical="top" wrapText="1"/>
    </xf>
    <xf numFmtId="0" fontId="41" fillId="29" borderId="38" xfId="0" applyFont="1" applyFill="1" applyBorder="1" applyAlignment="1">
      <alignment horizontal="justify" vertical="top" wrapText="1"/>
    </xf>
    <xf numFmtId="10" fontId="37" fillId="0" borderId="14" xfId="46" applyNumberFormat="1" applyFont="1" applyBorder="1" applyAlignment="1" applyProtection="1">
      <alignment horizontal="justify" vertical="center" wrapText="1"/>
    </xf>
    <xf numFmtId="0" fontId="37" fillId="0" borderId="2" xfId="0" applyFont="1" applyBorder="1" applyAlignment="1">
      <alignment horizontal="justify" vertical="top" wrapText="1"/>
    </xf>
    <xf numFmtId="0" fontId="37" fillId="0" borderId="0" xfId="0" applyFont="1" applyAlignment="1">
      <alignment horizontal="justify" vertical="top" wrapText="1"/>
    </xf>
    <xf numFmtId="0" fontId="37" fillId="0" borderId="21" xfId="0" applyFont="1" applyBorder="1" applyAlignment="1">
      <alignment horizontal="justify" vertical="top" wrapText="1"/>
    </xf>
    <xf numFmtId="0" fontId="40" fillId="32" borderId="15" xfId="0" applyFont="1" applyFill="1" applyBorder="1" applyAlignment="1">
      <alignment horizontal="left" vertical="center" wrapText="1"/>
    </xf>
    <xf numFmtId="0" fontId="40" fillId="32" borderId="17" xfId="0" applyFont="1" applyFill="1" applyBorder="1" applyAlignment="1">
      <alignment horizontal="left" vertical="center" wrapText="1"/>
    </xf>
    <xf numFmtId="0" fontId="50" fillId="29" borderId="0" xfId="0" applyFont="1" applyFill="1" applyAlignment="1">
      <alignment horizontal="center"/>
    </xf>
    <xf numFmtId="10" fontId="45" fillId="0" borderId="14" xfId="0" applyNumberFormat="1" applyFont="1" applyBorder="1" applyAlignment="1" applyProtection="1">
      <alignment horizontal="center" vertical="center"/>
      <protection hidden="1"/>
    </xf>
    <xf numFmtId="0" fontId="42" fillId="0" borderId="0" xfId="0" applyFont="1" applyAlignment="1" applyProtection="1">
      <alignment wrapText="1"/>
      <protection hidden="1"/>
    </xf>
    <xf numFmtId="0" fontId="3" fillId="0" borderId="0" xfId="0" applyFont="1" applyAlignment="1" applyProtection="1">
      <alignment vertical="top" wrapText="1"/>
      <protection hidden="1"/>
    </xf>
    <xf numFmtId="0" fontId="36" fillId="24" borderId="4" xfId="0" applyFont="1" applyFill="1" applyBorder="1" applyAlignment="1" applyProtection="1">
      <alignment horizontal="center" vertical="center"/>
      <protection hidden="1"/>
    </xf>
    <xf numFmtId="0" fontId="36" fillId="24" borderId="1" xfId="0" applyFont="1" applyFill="1" applyBorder="1" applyAlignment="1" applyProtection="1">
      <alignment horizontal="center" vertical="center"/>
      <protection hidden="1"/>
    </xf>
    <xf numFmtId="0" fontId="44" fillId="24" borderId="4" xfId="0" applyFont="1" applyFill="1" applyBorder="1" applyAlignment="1" applyProtection="1">
      <alignment horizontal="center" vertical="center" wrapText="1"/>
      <protection hidden="1"/>
    </xf>
    <xf numFmtId="0" fontId="44" fillId="24" borderId="1" xfId="0" applyFont="1" applyFill="1" applyBorder="1" applyAlignment="1" applyProtection="1">
      <alignment horizontal="center" vertical="center" wrapText="1"/>
      <protection hidden="1"/>
    </xf>
    <xf numFmtId="0" fontId="57" fillId="24" borderId="14" xfId="0" applyFont="1" applyFill="1" applyBorder="1" applyAlignment="1" applyProtection="1">
      <alignment horizontal="center" vertical="center" wrapText="1"/>
      <protection hidden="1"/>
    </xf>
    <xf numFmtId="44" fontId="36" fillId="24" borderId="14" xfId="131" applyFont="1" applyFill="1" applyBorder="1" applyAlignment="1" applyProtection="1">
      <alignment horizontal="center" vertical="center"/>
      <protection hidden="1"/>
    </xf>
    <xf numFmtId="0" fontId="36" fillId="24" borderId="14" xfId="0" applyFont="1" applyFill="1" applyBorder="1" applyAlignment="1" applyProtection="1">
      <alignment horizontal="center" vertical="center" wrapText="1"/>
      <protection hidden="1"/>
    </xf>
    <xf numFmtId="10" fontId="88" fillId="0" borderId="23" xfId="61" applyNumberFormat="1" applyFont="1" applyBorder="1" applyAlignment="1" applyProtection="1">
      <alignment horizontal="center" vertical="center"/>
      <protection hidden="1"/>
    </xf>
    <xf numFmtId="10" fontId="88" fillId="0" borderId="24" xfId="61" applyNumberFormat="1" applyFont="1" applyBorder="1" applyAlignment="1" applyProtection="1">
      <alignment horizontal="center" vertical="center"/>
      <protection hidden="1"/>
    </xf>
    <xf numFmtId="0" fontId="25" fillId="25" borderId="14" xfId="0" applyFont="1" applyFill="1" applyBorder="1" applyAlignment="1" applyProtection="1">
      <alignment horizontal="center" vertical="center"/>
      <protection hidden="1"/>
    </xf>
    <xf numFmtId="0" fontId="87" fillId="25" borderId="23" xfId="0" applyFont="1" applyFill="1" applyBorder="1" applyAlignment="1" applyProtection="1">
      <alignment horizontal="center" vertical="center" wrapText="1"/>
      <protection hidden="1"/>
    </xf>
    <xf numFmtId="0" fontId="87" fillId="25" borderId="24" xfId="0" applyFont="1" applyFill="1" applyBorder="1" applyAlignment="1" applyProtection="1">
      <alignment horizontal="center" vertical="center" wrapText="1"/>
      <protection hidden="1"/>
    </xf>
    <xf numFmtId="0" fontId="82" fillId="29" borderId="14" xfId="0" applyFont="1" applyFill="1" applyBorder="1" applyAlignment="1" applyProtection="1">
      <alignment horizontal="center" vertical="center" wrapText="1"/>
      <protection hidden="1"/>
    </xf>
    <xf numFmtId="0" fontId="82" fillId="29" borderId="14" xfId="0" applyFont="1" applyFill="1" applyBorder="1" applyAlignment="1" applyProtection="1">
      <alignment horizontal="center" vertical="center"/>
      <protection hidden="1"/>
    </xf>
    <xf numFmtId="0" fontId="82" fillId="29" borderId="15" xfId="0" applyFont="1" applyFill="1" applyBorder="1" applyAlignment="1" applyProtection="1">
      <alignment horizontal="center" vertical="center"/>
      <protection hidden="1"/>
    </xf>
    <xf numFmtId="0" fontId="82" fillId="29" borderId="16" xfId="0" applyFont="1" applyFill="1" applyBorder="1" applyAlignment="1" applyProtection="1">
      <alignment horizontal="center" vertical="center"/>
      <protection hidden="1"/>
    </xf>
    <xf numFmtId="0" fontId="82" fillId="29" borderId="17" xfId="0" applyFont="1" applyFill="1" applyBorder="1" applyAlignment="1" applyProtection="1">
      <alignment horizontal="center" vertical="center"/>
      <protection hidden="1"/>
    </xf>
    <xf numFmtId="0" fontId="84" fillId="29" borderId="15" xfId="0" applyFont="1" applyFill="1" applyBorder="1" applyAlignment="1" applyProtection="1">
      <alignment horizontal="center" vertical="center"/>
      <protection hidden="1"/>
    </xf>
    <xf numFmtId="0" fontId="84" fillId="29" borderId="16" xfId="0" applyFont="1" applyFill="1" applyBorder="1" applyAlignment="1" applyProtection="1">
      <alignment horizontal="center" vertical="center"/>
      <protection hidden="1"/>
    </xf>
    <xf numFmtId="0" fontId="84" fillId="29" borderId="17" xfId="0" applyFont="1" applyFill="1" applyBorder="1" applyAlignment="1" applyProtection="1">
      <alignment horizontal="center" vertical="center"/>
      <protection hidden="1"/>
    </xf>
    <xf numFmtId="0" fontId="84" fillId="29" borderId="14" xfId="0" applyFont="1" applyFill="1" applyBorder="1" applyAlignment="1" applyProtection="1">
      <alignment horizontal="center" vertical="center"/>
      <protection hidden="1"/>
    </xf>
    <xf numFmtId="0" fontId="0" fillId="0" borderId="20" xfId="0" applyBorder="1"/>
    <xf numFmtId="0" fontId="84" fillId="29" borderId="14" xfId="0" applyFont="1" applyFill="1" applyBorder="1" applyAlignment="1" applyProtection="1">
      <alignment horizontal="center" vertical="center" wrapText="1"/>
      <protection hidden="1"/>
    </xf>
    <xf numFmtId="0" fontId="83" fillId="28" borderId="14" xfId="0" applyFont="1" applyFill="1" applyBorder="1" applyAlignment="1" applyProtection="1">
      <alignment horizontal="center" vertical="center"/>
      <protection hidden="1"/>
    </xf>
    <xf numFmtId="1" fontId="85" fillId="0" borderId="15" xfId="0" applyNumberFormat="1" applyFont="1" applyBorder="1" applyAlignment="1" applyProtection="1">
      <alignment horizontal="center" vertical="center"/>
      <protection hidden="1"/>
    </xf>
    <xf numFmtId="1" fontId="85" fillId="0" borderId="17" xfId="0" applyNumberFormat="1" applyFont="1" applyBorder="1" applyAlignment="1" applyProtection="1">
      <alignment horizontal="center" vertical="center"/>
      <protection hidden="1"/>
    </xf>
    <xf numFmtId="0" fontId="85" fillId="0" borderId="15" xfId="0" applyFont="1" applyBorder="1" applyAlignment="1" applyProtection="1">
      <alignment horizontal="left" vertical="center" wrapText="1"/>
      <protection hidden="1"/>
    </xf>
    <xf numFmtId="0" fontId="85" fillId="0" borderId="17" xfId="0" applyFont="1" applyBorder="1" applyAlignment="1" applyProtection="1">
      <alignment horizontal="left" vertical="center" wrapText="1"/>
      <protection hidden="1"/>
    </xf>
    <xf numFmtId="0" fontId="84" fillId="0" borderId="15" xfId="0" applyFont="1" applyBorder="1" applyAlignment="1" applyProtection="1">
      <alignment horizontal="center" vertical="center" wrapText="1"/>
      <protection hidden="1"/>
    </xf>
    <xf numFmtId="0" fontId="84" fillId="0" borderId="17" xfId="0" applyFont="1" applyBorder="1" applyAlignment="1" applyProtection="1">
      <alignment horizontal="center" vertical="center" wrapText="1"/>
      <protection hidden="1"/>
    </xf>
    <xf numFmtId="0" fontId="84" fillId="24" borderId="15" xfId="0" applyFont="1" applyFill="1" applyBorder="1" applyAlignment="1" applyProtection="1">
      <alignment horizontal="center" vertical="center"/>
      <protection hidden="1"/>
    </xf>
    <xf numFmtId="0" fontId="84" fillId="24" borderId="16" xfId="0" applyFont="1" applyFill="1" applyBorder="1" applyAlignment="1" applyProtection="1">
      <alignment horizontal="center" vertical="center"/>
      <protection hidden="1"/>
    </xf>
    <xf numFmtId="0" fontId="84" fillId="24" borderId="17" xfId="0" applyFont="1" applyFill="1" applyBorder="1" applyAlignment="1" applyProtection="1">
      <alignment horizontal="center" vertical="center"/>
      <protection hidden="1"/>
    </xf>
  </cellXfs>
  <cellStyles count="168">
    <cellStyle name="20% - Ênfase1 2" xfId="5" xr:uid="{00000000-0005-0000-0000-000000000000}"/>
    <cellStyle name="20% - Ênfase2 2" xfId="6" xr:uid="{00000000-0005-0000-0000-000001000000}"/>
    <cellStyle name="20% - Ênfase3 2" xfId="7" xr:uid="{00000000-0005-0000-0000-000002000000}"/>
    <cellStyle name="20% - Ênfase4 2" xfId="8" xr:uid="{00000000-0005-0000-0000-000003000000}"/>
    <cellStyle name="20% - Ênfase5 2" xfId="9" xr:uid="{00000000-0005-0000-0000-000004000000}"/>
    <cellStyle name="20% - Ênfase6 2" xfId="10" xr:uid="{00000000-0005-0000-0000-000005000000}"/>
    <cellStyle name="40% - Ênfase1 2" xfId="11" xr:uid="{00000000-0005-0000-0000-000006000000}"/>
    <cellStyle name="40% - Ênfase2 2" xfId="12" xr:uid="{00000000-0005-0000-0000-000007000000}"/>
    <cellStyle name="40% - Ênfase3 2" xfId="13" xr:uid="{00000000-0005-0000-0000-000008000000}"/>
    <cellStyle name="40% - Ênfase4 2" xfId="14" xr:uid="{00000000-0005-0000-0000-000009000000}"/>
    <cellStyle name="40% - Ênfase5 2" xfId="15" xr:uid="{00000000-0005-0000-0000-00000A000000}"/>
    <cellStyle name="40% - Ênfase6 2" xfId="16" xr:uid="{00000000-0005-0000-0000-00000B000000}"/>
    <cellStyle name="60% - Ênfase1 2" xfId="17" xr:uid="{00000000-0005-0000-0000-00000C000000}"/>
    <cellStyle name="60% - Ênfase2 2" xfId="18" xr:uid="{00000000-0005-0000-0000-00000D000000}"/>
    <cellStyle name="60% - Ênfase3 2" xfId="19" xr:uid="{00000000-0005-0000-0000-00000E000000}"/>
    <cellStyle name="60% - Ênfase4 2" xfId="20" xr:uid="{00000000-0005-0000-0000-00000F000000}"/>
    <cellStyle name="60% - Ênfase5 2" xfId="21" xr:uid="{00000000-0005-0000-0000-000010000000}"/>
    <cellStyle name="60% - Ênfase6 2" xfId="22" xr:uid="{00000000-0005-0000-0000-000011000000}"/>
    <cellStyle name="Bom" xfId="62" builtinId="26"/>
    <cellStyle name="Bom 2" xfId="23" xr:uid="{00000000-0005-0000-0000-000013000000}"/>
    <cellStyle name="Cálculo 2" xfId="24" xr:uid="{00000000-0005-0000-0000-000014000000}"/>
    <cellStyle name="Célula de Verificação 2" xfId="25" xr:uid="{00000000-0005-0000-0000-000015000000}"/>
    <cellStyle name="Célula Vinculada 2" xfId="26" xr:uid="{00000000-0005-0000-0000-000016000000}"/>
    <cellStyle name="Ênfase1 2" xfId="27" xr:uid="{00000000-0005-0000-0000-000017000000}"/>
    <cellStyle name="Ênfase2 2" xfId="28" xr:uid="{00000000-0005-0000-0000-000018000000}"/>
    <cellStyle name="Ênfase3 2" xfId="29" xr:uid="{00000000-0005-0000-0000-000019000000}"/>
    <cellStyle name="Ênfase4 2" xfId="30" xr:uid="{00000000-0005-0000-0000-00001A000000}"/>
    <cellStyle name="Ênfase5 2" xfId="31" xr:uid="{00000000-0005-0000-0000-00001B000000}"/>
    <cellStyle name="Ênfase6 2" xfId="32" xr:uid="{00000000-0005-0000-0000-00001C000000}"/>
    <cellStyle name="Entrada 2" xfId="33" xr:uid="{00000000-0005-0000-0000-00001D000000}"/>
    <cellStyle name="Euro" xfId="82" xr:uid="{00000000-0005-0000-0000-00001E000000}"/>
    <cellStyle name="Incorreto 2" xfId="34" xr:uid="{00000000-0005-0000-0000-00001F000000}"/>
    <cellStyle name="Moeda 10" xfId="131" xr:uid="{00000000-0005-0000-0000-000020000000}"/>
    <cellStyle name="Moeda 10 2" xfId="166" xr:uid="{00000000-0005-0000-0000-000021000000}"/>
    <cellStyle name="Moeda 11" xfId="66" xr:uid="{00000000-0005-0000-0000-000022000000}"/>
    <cellStyle name="Moeda 2" xfId="36" xr:uid="{00000000-0005-0000-0000-000023000000}"/>
    <cellStyle name="Moeda 2 2" xfId="76" xr:uid="{00000000-0005-0000-0000-000024000000}"/>
    <cellStyle name="Moeda 2 3" xfId="106" xr:uid="{00000000-0005-0000-0000-000025000000}"/>
    <cellStyle name="Moeda 2 4" xfId="70" xr:uid="{00000000-0005-0000-0000-000026000000}"/>
    <cellStyle name="Moeda 2 5" xfId="67" xr:uid="{00000000-0005-0000-0000-000027000000}"/>
    <cellStyle name="Moeda 3" xfId="37" xr:uid="{00000000-0005-0000-0000-000028000000}"/>
    <cellStyle name="Moeda 3 2" xfId="74" xr:uid="{00000000-0005-0000-0000-000029000000}"/>
    <cellStyle name="Moeda 3 2 2" xfId="117" xr:uid="{00000000-0005-0000-0000-00002A000000}"/>
    <cellStyle name="Moeda 3 2 2 2" xfId="153" xr:uid="{00000000-0005-0000-0000-00002B000000}"/>
    <cellStyle name="Moeda 3 2 3" xfId="136" xr:uid="{00000000-0005-0000-0000-00002C000000}"/>
    <cellStyle name="Moeda 3 3" xfId="108" xr:uid="{00000000-0005-0000-0000-00002D000000}"/>
    <cellStyle name="Moeda 3 4" xfId="119" xr:uid="{00000000-0005-0000-0000-00002E000000}"/>
    <cellStyle name="Moeda 3 4 2" xfId="154" xr:uid="{00000000-0005-0000-0000-00002F000000}"/>
    <cellStyle name="Moeda 3 5" xfId="137" xr:uid="{00000000-0005-0000-0000-000030000000}"/>
    <cellStyle name="Moeda 3 6" xfId="83" xr:uid="{00000000-0005-0000-0000-000031000000}"/>
    <cellStyle name="Moeda 4" xfId="38" xr:uid="{00000000-0005-0000-0000-000032000000}"/>
    <cellStyle name="Moeda 4 2" xfId="104" xr:uid="{00000000-0005-0000-0000-000033000000}"/>
    <cellStyle name="Moeda 4 3" xfId="84" xr:uid="{00000000-0005-0000-0000-000034000000}"/>
    <cellStyle name="Moeda 4 4" xfId="64" xr:uid="{00000000-0005-0000-0000-000035000000}"/>
    <cellStyle name="Moeda 5" xfId="35" xr:uid="{00000000-0005-0000-0000-000036000000}"/>
    <cellStyle name="Moeda 5 2" xfId="85" xr:uid="{00000000-0005-0000-0000-000037000000}"/>
    <cellStyle name="Moeda 6" xfId="2" xr:uid="{00000000-0005-0000-0000-000038000000}"/>
    <cellStyle name="Moeda 6 2" xfId="86" xr:uid="{00000000-0005-0000-0000-000039000000}"/>
    <cellStyle name="Moeda 7" xfId="69" xr:uid="{00000000-0005-0000-0000-00003A000000}"/>
    <cellStyle name="Moeda 8" xfId="107" xr:uid="{00000000-0005-0000-0000-00003B000000}"/>
    <cellStyle name="Moeda 8 2" xfId="130" xr:uid="{00000000-0005-0000-0000-00003C000000}"/>
    <cellStyle name="Moeda 8 2 2" xfId="165" xr:uid="{00000000-0005-0000-0000-00003D000000}"/>
    <cellStyle name="Moeda 8 3" xfId="147" xr:uid="{00000000-0005-0000-0000-00003E000000}"/>
    <cellStyle name="Moeda 9" xfId="114" xr:uid="{00000000-0005-0000-0000-00003F000000}"/>
    <cellStyle name="Moeda 9 2" xfId="151" xr:uid="{00000000-0005-0000-0000-000040000000}"/>
    <cellStyle name="Neutra 2" xfId="39" xr:uid="{00000000-0005-0000-0000-000041000000}"/>
    <cellStyle name="Normal" xfId="0" builtinId="0"/>
    <cellStyle name="Normal 10" xfId="109" xr:uid="{00000000-0005-0000-0000-000043000000}"/>
    <cellStyle name="Normal 2" xfId="40" xr:uid="{00000000-0005-0000-0000-000044000000}"/>
    <cellStyle name="Normal 2 2" xfId="41" xr:uid="{00000000-0005-0000-0000-000045000000}"/>
    <cellStyle name="Normal 2 3" xfId="133" xr:uid="{00000000-0005-0000-0000-000046000000}"/>
    <cellStyle name="Normal 3" xfId="42" xr:uid="{00000000-0005-0000-0000-000047000000}"/>
    <cellStyle name="Normal 3 2" xfId="81" xr:uid="{00000000-0005-0000-0000-000048000000}"/>
    <cellStyle name="Normal 3 3" xfId="87" xr:uid="{00000000-0005-0000-0000-000049000000}"/>
    <cellStyle name="Normal 4" xfId="43" xr:uid="{00000000-0005-0000-0000-00004A000000}"/>
    <cellStyle name="Normal 5" xfId="44" xr:uid="{00000000-0005-0000-0000-00004B000000}"/>
    <cellStyle name="Normal 5 2" xfId="88" xr:uid="{00000000-0005-0000-0000-00004C000000}"/>
    <cellStyle name="Normal 6" xfId="4" xr:uid="{00000000-0005-0000-0000-00004D000000}"/>
    <cellStyle name="Normal 6 2" xfId="89" xr:uid="{00000000-0005-0000-0000-00004E000000}"/>
    <cellStyle name="Normal 7" xfId="1" xr:uid="{00000000-0005-0000-0000-00004F000000}"/>
    <cellStyle name="Normal 7 2" xfId="90" xr:uid="{00000000-0005-0000-0000-000050000000}"/>
    <cellStyle name="Normal 8" xfId="78" xr:uid="{00000000-0005-0000-0000-000051000000}"/>
    <cellStyle name="Normal 9" xfId="68" xr:uid="{00000000-0005-0000-0000-000052000000}"/>
    <cellStyle name="Normal 9 2" xfId="115" xr:uid="{00000000-0005-0000-0000-000053000000}"/>
    <cellStyle name="Nota 2" xfId="45" xr:uid="{00000000-0005-0000-0000-000054000000}"/>
    <cellStyle name="Porcentagem" xfId="61" builtinId="5"/>
    <cellStyle name="Porcentagem 2" xfId="47" xr:uid="{00000000-0005-0000-0000-000056000000}"/>
    <cellStyle name="Porcentagem 2 2" xfId="75" xr:uid="{00000000-0005-0000-0000-000057000000}"/>
    <cellStyle name="Porcentagem 2 3" xfId="77" xr:uid="{00000000-0005-0000-0000-000058000000}"/>
    <cellStyle name="Porcentagem 2 4" xfId="71" xr:uid="{00000000-0005-0000-0000-000059000000}"/>
    <cellStyle name="Porcentagem 2 5" xfId="111" xr:uid="{00000000-0005-0000-0000-00005A000000}"/>
    <cellStyle name="Porcentagem 3" xfId="48" xr:uid="{00000000-0005-0000-0000-00005B000000}"/>
    <cellStyle name="Porcentagem 3 2" xfId="79" xr:uid="{00000000-0005-0000-0000-00005C000000}"/>
    <cellStyle name="Porcentagem 3 3" xfId="91" xr:uid="{00000000-0005-0000-0000-00005D000000}"/>
    <cellStyle name="Porcentagem 4" xfId="46" xr:uid="{00000000-0005-0000-0000-00005E000000}"/>
    <cellStyle name="Porcentagem 4 2" xfId="103" xr:uid="{00000000-0005-0000-0000-00005F000000}"/>
    <cellStyle name="Porcentagem 4 3" xfId="92" xr:uid="{00000000-0005-0000-0000-000060000000}"/>
    <cellStyle name="Porcentagem 5" xfId="3" xr:uid="{00000000-0005-0000-0000-000061000000}"/>
    <cellStyle name="Porcentagem 5 2" xfId="73" xr:uid="{00000000-0005-0000-0000-000062000000}"/>
    <cellStyle name="Saída 2" xfId="49" xr:uid="{00000000-0005-0000-0000-000063000000}"/>
    <cellStyle name="Separador de milhares 2" xfId="50" xr:uid="{00000000-0005-0000-0000-000064000000}"/>
    <cellStyle name="Separador de milhares 2 2" xfId="120" xr:uid="{00000000-0005-0000-0000-000065000000}"/>
    <cellStyle name="Separador de milhares 2 2 2" xfId="155" xr:uid="{00000000-0005-0000-0000-000066000000}"/>
    <cellStyle name="Separador de milhares 2 3" xfId="138" xr:uid="{00000000-0005-0000-0000-000067000000}"/>
    <cellStyle name="Separador de milhares 3" xfId="60" xr:uid="{00000000-0005-0000-0000-000068000000}"/>
    <cellStyle name="Separador de milhares 3 2" xfId="105" xr:uid="{00000000-0005-0000-0000-000069000000}"/>
    <cellStyle name="Separador de milhares 3 2 2" xfId="129" xr:uid="{00000000-0005-0000-0000-00006A000000}"/>
    <cellStyle name="Separador de milhares 3 2 2 2" xfId="164" xr:uid="{00000000-0005-0000-0000-00006B000000}"/>
    <cellStyle name="Separador de milhares 3 2 3" xfId="146" xr:uid="{00000000-0005-0000-0000-00006C000000}"/>
    <cellStyle name="Separador de milhares 3 3" xfId="93" xr:uid="{00000000-0005-0000-0000-00006D000000}"/>
    <cellStyle name="Separador de milhares 3 3 2" xfId="121" xr:uid="{00000000-0005-0000-0000-00006E000000}"/>
    <cellStyle name="Separador de milhares 3 3 2 2" xfId="156" xr:uid="{00000000-0005-0000-0000-00006F000000}"/>
    <cellStyle name="Separador de milhares 3 3 3" xfId="139" xr:uid="{00000000-0005-0000-0000-000070000000}"/>
    <cellStyle name="Separador de milhares 3 4" xfId="113" xr:uid="{00000000-0005-0000-0000-000071000000}"/>
    <cellStyle name="Separador de milhares 3 4 2" xfId="150" xr:uid="{00000000-0005-0000-0000-000072000000}"/>
    <cellStyle name="Separador de milhares 3 5" xfId="134" xr:uid="{00000000-0005-0000-0000-000073000000}"/>
    <cellStyle name="Separador de milhares 3 6" xfId="65" xr:uid="{00000000-0005-0000-0000-000074000000}"/>
    <cellStyle name="Separador de milhares 4" xfId="94" xr:uid="{00000000-0005-0000-0000-000075000000}"/>
    <cellStyle name="Separador de milhares 4 2" xfId="122" xr:uid="{00000000-0005-0000-0000-000076000000}"/>
    <cellStyle name="Separador de milhares 4 2 2" xfId="157" xr:uid="{00000000-0005-0000-0000-000077000000}"/>
    <cellStyle name="Separador de milhares 4 3" xfId="140" xr:uid="{00000000-0005-0000-0000-000078000000}"/>
    <cellStyle name="Separador de milhares 5" xfId="95" xr:uid="{00000000-0005-0000-0000-000079000000}"/>
    <cellStyle name="Separador de milhares 5 2" xfId="123" xr:uid="{00000000-0005-0000-0000-00007A000000}"/>
    <cellStyle name="Separador de milhares 5 2 2" xfId="158" xr:uid="{00000000-0005-0000-0000-00007B000000}"/>
    <cellStyle name="Separador de milhares 5 3" xfId="141" xr:uid="{00000000-0005-0000-0000-00007C000000}"/>
    <cellStyle name="Separador de milhares 6" xfId="63" xr:uid="{00000000-0005-0000-0000-00007D000000}"/>
    <cellStyle name="Texto de Aviso 2" xfId="51" xr:uid="{00000000-0005-0000-0000-00007E000000}"/>
    <cellStyle name="Texto Explicativo 2" xfId="52" xr:uid="{00000000-0005-0000-0000-00007F000000}"/>
    <cellStyle name="Título 1 1" xfId="96" xr:uid="{00000000-0005-0000-0000-000080000000}"/>
    <cellStyle name="Título 1 1 1" xfId="97" xr:uid="{00000000-0005-0000-0000-000081000000}"/>
    <cellStyle name="Título 1 2" xfId="53" xr:uid="{00000000-0005-0000-0000-000082000000}"/>
    <cellStyle name="Título 2 2" xfId="54" xr:uid="{00000000-0005-0000-0000-000083000000}"/>
    <cellStyle name="Título 3 2" xfId="55" xr:uid="{00000000-0005-0000-0000-000084000000}"/>
    <cellStyle name="Título 4 2" xfId="56" xr:uid="{00000000-0005-0000-0000-000085000000}"/>
    <cellStyle name="Título 5" xfId="57" xr:uid="{00000000-0005-0000-0000-000086000000}"/>
    <cellStyle name="Total 2" xfId="58" xr:uid="{00000000-0005-0000-0000-000087000000}"/>
    <cellStyle name="Vírgula 10" xfId="110" xr:uid="{00000000-0005-0000-0000-000088000000}"/>
    <cellStyle name="Vírgula 10 2" xfId="148" xr:uid="{00000000-0005-0000-0000-000089000000}"/>
    <cellStyle name="Vírgula 2" xfId="59" xr:uid="{00000000-0005-0000-0000-00008A000000}"/>
    <cellStyle name="Vírgula 2 2" xfId="80" xr:uid="{00000000-0005-0000-0000-00008B000000}"/>
    <cellStyle name="Vírgula 2 2 2" xfId="118" xr:uid="{00000000-0005-0000-0000-00008C000000}"/>
    <cellStyle name="Vírgula 2 2 2 2" xfId="132" xr:uid="{00000000-0005-0000-0000-00008D000000}"/>
    <cellStyle name="Vírgula 2 2 2 2 2" xfId="167" xr:uid="{00000000-0005-0000-0000-00008E000000}"/>
    <cellStyle name="Vírgula 2 3" xfId="124" xr:uid="{00000000-0005-0000-0000-00008F000000}"/>
    <cellStyle name="Vírgula 2 3 2" xfId="159" xr:uid="{00000000-0005-0000-0000-000090000000}"/>
    <cellStyle name="Vírgula 2 4" xfId="98" xr:uid="{00000000-0005-0000-0000-000091000000}"/>
    <cellStyle name="Vírgula 3" xfId="99" xr:uid="{00000000-0005-0000-0000-000092000000}"/>
    <cellStyle name="Vírgula 3 2" xfId="125" xr:uid="{00000000-0005-0000-0000-000093000000}"/>
    <cellStyle name="Vírgula 3 2 2" xfId="160" xr:uid="{00000000-0005-0000-0000-000094000000}"/>
    <cellStyle name="Vírgula 3 3" xfId="142" xr:uid="{00000000-0005-0000-0000-000095000000}"/>
    <cellStyle name="Vírgula 4" xfId="100" xr:uid="{00000000-0005-0000-0000-000096000000}"/>
    <cellStyle name="Vírgula 4 2" xfId="126" xr:uid="{00000000-0005-0000-0000-000097000000}"/>
    <cellStyle name="Vírgula 4 2 2" xfId="161" xr:uid="{00000000-0005-0000-0000-000098000000}"/>
    <cellStyle name="Vírgula 4 3" xfId="143" xr:uid="{00000000-0005-0000-0000-000099000000}"/>
    <cellStyle name="Vírgula 5" xfId="101" xr:uid="{00000000-0005-0000-0000-00009A000000}"/>
    <cellStyle name="Vírgula 5 2" xfId="127" xr:uid="{00000000-0005-0000-0000-00009B000000}"/>
    <cellStyle name="Vírgula 5 2 2" xfId="162" xr:uid="{00000000-0005-0000-0000-00009C000000}"/>
    <cellStyle name="Vírgula 5 3" xfId="144" xr:uid="{00000000-0005-0000-0000-00009D000000}"/>
    <cellStyle name="Vírgula 6" xfId="102" xr:uid="{00000000-0005-0000-0000-00009E000000}"/>
    <cellStyle name="Vírgula 6 2" xfId="128" xr:uid="{00000000-0005-0000-0000-00009F000000}"/>
    <cellStyle name="Vírgula 6 2 2" xfId="163" xr:uid="{00000000-0005-0000-0000-0000A0000000}"/>
    <cellStyle name="Vírgula 6 3" xfId="145" xr:uid="{00000000-0005-0000-0000-0000A1000000}"/>
    <cellStyle name="Vírgula 7" xfId="72" xr:uid="{00000000-0005-0000-0000-0000A2000000}"/>
    <cellStyle name="Vírgula 7 2" xfId="116" xr:uid="{00000000-0005-0000-0000-0000A3000000}"/>
    <cellStyle name="Vírgula 7 2 2" xfId="152" xr:uid="{00000000-0005-0000-0000-0000A4000000}"/>
    <cellStyle name="Vírgula 7 3" xfId="135" xr:uid="{00000000-0005-0000-0000-0000A5000000}"/>
    <cellStyle name="Vírgula 8" xfId="112" xr:uid="{00000000-0005-0000-0000-0000A6000000}"/>
    <cellStyle name="Vírgula 8 2" xfId="149" xr:uid="{00000000-0005-0000-0000-0000A7000000}"/>
  </cellStyles>
  <dxfs count="4">
    <dxf>
      <font>
        <b/>
        <i/>
        <color rgb="FFFFFF00"/>
      </font>
    </dxf>
    <dxf>
      <font>
        <color rgb="FF9C0006"/>
      </font>
      <fill>
        <patternFill>
          <bgColor rgb="FFFFC7CE"/>
        </patternFill>
      </fill>
    </dxf>
    <dxf>
      <font>
        <color rgb="FF9C0006"/>
      </font>
      <fill>
        <patternFill>
          <bgColor rgb="FFFFC7CE"/>
        </patternFill>
      </fill>
    </dxf>
    <dxf>
      <font>
        <b/>
        <i/>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400050</xdr:colOff>
      <xdr:row>0</xdr:row>
      <xdr:rowOff>0</xdr:rowOff>
    </xdr:from>
    <xdr:to>
      <xdr:col>2</xdr:col>
      <xdr:colOff>1076921</xdr:colOff>
      <xdr:row>2</xdr:row>
      <xdr:rowOff>1008</xdr:rowOff>
    </xdr:to>
    <xdr:pic>
      <xdr:nvPicPr>
        <xdr:cNvPr id="2" name="Imagem 1" descr="tribunal-de-justica-do-estado-da-bahia-logo-71E7C16FB6-seeklogo.com.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4943475" y="0"/>
          <a:ext cx="676871" cy="8677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23811</xdr:colOff>
      <xdr:row>0</xdr:row>
      <xdr:rowOff>125015</xdr:rowOff>
    </xdr:from>
    <xdr:to>
      <xdr:col>6</xdr:col>
      <xdr:colOff>700682</xdr:colOff>
      <xdr:row>0</xdr:row>
      <xdr:rowOff>992798</xdr:rowOff>
    </xdr:to>
    <xdr:pic>
      <xdr:nvPicPr>
        <xdr:cNvPr id="2" name="Imagem 1" descr="tribunal-de-justica-do-estado-da-bahia-logo-71E7C16FB6-seeklogo.com.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3667124" y="125015"/>
          <a:ext cx="676871" cy="8677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2615045</xdr:colOff>
      <xdr:row>0</xdr:row>
      <xdr:rowOff>251113</xdr:rowOff>
    </xdr:from>
    <xdr:to>
      <xdr:col>5</xdr:col>
      <xdr:colOff>18780</xdr:colOff>
      <xdr:row>0</xdr:row>
      <xdr:rowOff>1118896</xdr:rowOff>
    </xdr:to>
    <xdr:pic>
      <xdr:nvPicPr>
        <xdr:cNvPr id="2" name="Imagem 1" descr="tribunal-de-justica-do-estado-da-bahia-logo-71E7C16FB6-seeklogo.com.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6667500" y="251113"/>
          <a:ext cx="676871" cy="867783"/>
        </a:xfrm>
        <a:prstGeom prst="rect">
          <a:avLst/>
        </a:prstGeom>
      </xdr:spPr>
    </xdr:pic>
    <xdr:clientData/>
  </xdr:twoCellAnchor>
  <xdr:twoCellAnchor editAs="oneCell">
    <xdr:from>
      <xdr:col>3</xdr:col>
      <xdr:colOff>2615045</xdr:colOff>
      <xdr:row>0</xdr:row>
      <xdr:rowOff>251113</xdr:rowOff>
    </xdr:from>
    <xdr:to>
      <xdr:col>5</xdr:col>
      <xdr:colOff>18780</xdr:colOff>
      <xdr:row>0</xdr:row>
      <xdr:rowOff>1118896</xdr:rowOff>
    </xdr:to>
    <xdr:pic>
      <xdr:nvPicPr>
        <xdr:cNvPr id="3" name="Imagem 2" descr="tribunal-de-justica-do-estado-da-bahia-logo-71E7C16FB6-seeklogo.com.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stretch>
          <a:fillRect/>
        </a:stretch>
      </xdr:blipFill>
      <xdr:spPr>
        <a:xfrm>
          <a:off x="6672695" y="251113"/>
          <a:ext cx="680335" cy="867783"/>
        </a:xfrm>
        <a:prstGeom prst="rect">
          <a:avLst/>
        </a:prstGeom>
      </xdr:spPr>
    </xdr:pic>
    <xdr:clientData/>
  </xdr:twoCellAnchor>
  <xdr:twoCellAnchor editAs="oneCell">
    <xdr:from>
      <xdr:col>3</xdr:col>
      <xdr:colOff>2615045</xdr:colOff>
      <xdr:row>0</xdr:row>
      <xdr:rowOff>251113</xdr:rowOff>
    </xdr:from>
    <xdr:to>
      <xdr:col>4</xdr:col>
      <xdr:colOff>612505</xdr:colOff>
      <xdr:row>0</xdr:row>
      <xdr:rowOff>1118896</xdr:rowOff>
    </xdr:to>
    <xdr:pic>
      <xdr:nvPicPr>
        <xdr:cNvPr id="4" name="Imagem 3" descr="tribunal-de-justica-do-estado-da-bahia-logo-71E7C16FB6-seeklogo.com.png">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6672695" y="251113"/>
          <a:ext cx="664460" cy="867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5</xdr:col>
      <xdr:colOff>295275</xdr:colOff>
      <xdr:row>29</xdr:row>
      <xdr:rowOff>104775</xdr:rowOff>
    </xdr:from>
    <xdr:ext cx="65" cy="172227"/>
    <xdr:sp macro="" textlink="">
      <xdr:nvSpPr>
        <xdr:cNvPr id="2" name="CaixaDeTexto 1">
          <a:extLst>
            <a:ext uri="{FF2B5EF4-FFF2-40B4-BE49-F238E27FC236}">
              <a16:creationId xmlns:a16="http://schemas.microsoft.com/office/drawing/2014/main" id="{00000000-0008-0000-0F00-000002000000}"/>
            </a:ext>
          </a:extLst>
        </xdr:cNvPr>
        <xdr:cNvSpPr txBox="1"/>
      </xdr:nvSpPr>
      <xdr:spPr>
        <a:xfrm>
          <a:off x="6657975" y="3800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sz="1100"/>
        </a:p>
      </xdr:txBody>
    </xdr:sp>
    <xdr:clientData/>
  </xdr:oneCellAnchor>
  <xdr:twoCellAnchor editAs="oneCell">
    <xdr:from>
      <xdr:col>4</xdr:col>
      <xdr:colOff>342900</xdr:colOff>
      <xdr:row>0</xdr:row>
      <xdr:rowOff>0</xdr:rowOff>
    </xdr:from>
    <xdr:to>
      <xdr:col>4</xdr:col>
      <xdr:colOff>1019771</xdr:colOff>
      <xdr:row>0</xdr:row>
      <xdr:rowOff>867783</xdr:rowOff>
    </xdr:to>
    <xdr:pic>
      <xdr:nvPicPr>
        <xdr:cNvPr id="3" name="Imagem 2" descr="tribunal-de-justica-do-estado-da-bahia-logo-71E7C16FB6-seeklogo.com.pn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6238875" y="0"/>
          <a:ext cx="676871" cy="8677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571500</xdr:colOff>
      <xdr:row>0</xdr:row>
      <xdr:rowOff>238125</xdr:rowOff>
    </xdr:from>
    <xdr:to>
      <xdr:col>2</xdr:col>
      <xdr:colOff>1248371</xdr:colOff>
      <xdr:row>0</xdr:row>
      <xdr:rowOff>1105908</xdr:rowOff>
    </xdr:to>
    <xdr:pic>
      <xdr:nvPicPr>
        <xdr:cNvPr id="2" name="Imagem 1" descr="tribunal-de-justica-do-estado-da-bahia-logo-71E7C16FB6-seeklogo.com.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5372100" y="238125"/>
          <a:ext cx="676871" cy="8677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2638425</xdr:colOff>
      <xdr:row>0</xdr:row>
      <xdr:rowOff>276225</xdr:rowOff>
    </xdr:from>
    <xdr:to>
      <xdr:col>1</xdr:col>
      <xdr:colOff>3315296</xdr:colOff>
      <xdr:row>0</xdr:row>
      <xdr:rowOff>1144008</xdr:rowOff>
    </xdr:to>
    <xdr:pic>
      <xdr:nvPicPr>
        <xdr:cNvPr id="2" name="Imagem 1" descr="tribunal-de-justica-do-estado-da-bahia-logo-71E7C16FB6-seeklogo.com.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5048250" y="276225"/>
          <a:ext cx="676871" cy="86778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
  <sheetViews>
    <sheetView workbookViewId="0">
      <selection activeCell="B5" sqref="B5:K5"/>
    </sheetView>
  </sheetViews>
  <sheetFormatPr defaultRowHeight="15" x14ac:dyDescent="0.25"/>
  <cols>
    <col min="2" max="2" width="17.42578125" customWidth="1"/>
    <col min="3" max="3" width="19.7109375" customWidth="1"/>
    <col min="11" max="11" width="121.5703125" customWidth="1"/>
  </cols>
  <sheetData>
    <row r="1" spans="1:11" ht="61.5" customHeight="1" x14ac:dyDescent="0.55000000000000004">
      <c r="B1" s="353" t="s">
        <v>262</v>
      </c>
      <c r="C1" s="354"/>
      <c r="D1" s="354"/>
      <c r="E1" s="354"/>
      <c r="F1" s="354"/>
      <c r="G1" s="354"/>
      <c r="H1" s="354"/>
      <c r="I1" s="354"/>
      <c r="J1" s="354"/>
      <c r="K1" s="354"/>
    </row>
    <row r="2" spans="1:11" ht="36" customHeight="1" x14ac:dyDescent="0.45">
      <c r="B2" s="153"/>
      <c r="C2" s="153"/>
      <c r="D2" s="153"/>
      <c r="E2" s="153"/>
      <c r="F2" s="153"/>
      <c r="G2" s="153"/>
      <c r="H2" s="153"/>
      <c r="I2" s="151"/>
      <c r="J2" s="151"/>
      <c r="K2" s="151"/>
    </row>
    <row r="3" spans="1:11" ht="98.25" customHeight="1" x14ac:dyDescent="0.25">
      <c r="B3" s="355" t="s">
        <v>263</v>
      </c>
      <c r="C3" s="355"/>
      <c r="D3" s="355"/>
      <c r="E3" s="355"/>
      <c r="F3" s="355"/>
      <c r="G3" s="355"/>
      <c r="H3" s="355"/>
      <c r="I3" s="355"/>
      <c r="J3" s="355"/>
      <c r="K3" s="355"/>
    </row>
    <row r="4" spans="1:11" ht="28.5" x14ac:dyDescent="0.25">
      <c r="A4" s="158"/>
      <c r="B4" s="152"/>
      <c r="C4" s="152"/>
      <c r="D4" s="152"/>
      <c r="E4" s="152"/>
      <c r="F4" s="152"/>
      <c r="G4" s="152"/>
      <c r="H4" s="152"/>
      <c r="I4" s="154"/>
      <c r="J4" s="152"/>
      <c r="K4" s="152"/>
    </row>
    <row r="5" spans="1:11" ht="72" customHeight="1" x14ac:dyDescent="0.25">
      <c r="B5" s="355" t="s">
        <v>264</v>
      </c>
      <c r="C5" s="355"/>
      <c r="D5" s="355"/>
      <c r="E5" s="355"/>
      <c r="F5" s="355"/>
      <c r="G5" s="355"/>
      <c r="H5" s="355"/>
      <c r="I5" s="355"/>
      <c r="J5" s="355"/>
      <c r="K5" s="355"/>
    </row>
    <row r="6" spans="1:11" ht="28.5" x14ac:dyDescent="0.25">
      <c r="A6" s="158"/>
      <c r="B6" s="152"/>
      <c r="C6" s="152"/>
      <c r="D6" s="152"/>
      <c r="E6" s="152"/>
      <c r="F6" s="152"/>
      <c r="G6" s="152"/>
      <c r="H6" s="152"/>
      <c r="I6" s="154"/>
      <c r="J6" s="152"/>
      <c r="K6" s="152"/>
    </row>
    <row r="7" spans="1:11" ht="180.75" customHeight="1" x14ac:dyDescent="0.25">
      <c r="B7" s="356" t="s">
        <v>265</v>
      </c>
      <c r="C7" s="356"/>
      <c r="D7" s="356"/>
      <c r="E7" s="356"/>
      <c r="F7" s="356"/>
      <c r="G7" s="356"/>
      <c r="H7" s="356"/>
      <c r="I7" s="356"/>
      <c r="J7" s="356"/>
      <c r="K7" s="356"/>
    </row>
    <row r="8" spans="1:11" ht="72" customHeight="1" x14ac:dyDescent="0.25">
      <c r="B8" s="155"/>
      <c r="C8" s="155"/>
      <c r="D8" s="155"/>
      <c r="E8" s="155"/>
      <c r="F8" s="155"/>
      <c r="G8" s="155"/>
      <c r="H8" s="155"/>
      <c r="I8" s="155"/>
      <c r="J8" s="155"/>
      <c r="K8" s="155"/>
    </row>
    <row r="9" spans="1:11" ht="15" customHeight="1" x14ac:dyDescent="0.25">
      <c r="B9" s="357"/>
      <c r="C9" s="357"/>
      <c r="D9" s="357"/>
      <c r="E9" s="357"/>
      <c r="F9" s="357"/>
      <c r="G9" s="357"/>
      <c r="H9" s="357"/>
      <c r="I9" s="357"/>
      <c r="J9" s="357"/>
      <c r="K9" s="357"/>
    </row>
    <row r="10" spans="1:11" x14ac:dyDescent="0.25">
      <c r="B10" s="155"/>
      <c r="C10" s="155"/>
      <c r="D10" s="155"/>
      <c r="E10" s="155"/>
      <c r="F10" s="155"/>
      <c r="G10" s="155"/>
      <c r="H10" s="155"/>
      <c r="I10" s="155"/>
      <c r="J10" s="155"/>
      <c r="K10" s="155"/>
    </row>
    <row r="11" spans="1:11" x14ac:dyDescent="0.25">
      <c r="A11" s="352"/>
      <c r="B11" s="352"/>
      <c r="C11" s="352"/>
      <c r="D11" s="352"/>
      <c r="E11" s="352"/>
      <c r="F11" s="352"/>
      <c r="G11" s="352"/>
      <c r="H11" s="352"/>
      <c r="I11" s="352"/>
      <c r="J11" s="352"/>
      <c r="K11" s="352"/>
    </row>
    <row r="12" spans="1:11" x14ac:dyDescent="0.25">
      <c r="A12" s="158"/>
      <c r="B12" s="159"/>
      <c r="C12" s="159"/>
      <c r="D12" s="159"/>
      <c r="E12" s="159"/>
      <c r="F12" s="159"/>
      <c r="G12" s="159"/>
      <c r="H12" s="159"/>
      <c r="I12" s="158"/>
      <c r="J12" s="159"/>
      <c r="K12" s="159"/>
    </row>
    <row r="13" spans="1:11" x14ac:dyDescent="0.25">
      <c r="A13" s="158"/>
      <c r="B13" s="157"/>
      <c r="C13" s="157"/>
      <c r="D13" s="159"/>
      <c r="E13" s="159"/>
      <c r="F13" s="159"/>
      <c r="G13" s="159"/>
      <c r="H13" s="159"/>
      <c r="I13" s="158"/>
      <c r="J13" s="159"/>
      <c r="K13" s="159"/>
    </row>
  </sheetData>
  <mergeCells count="6">
    <mergeCell ref="A11:K11"/>
    <mergeCell ref="B1:K1"/>
    <mergeCell ref="B3:K3"/>
    <mergeCell ref="B7:K7"/>
    <mergeCell ref="B5:K5"/>
    <mergeCell ref="B9:K9"/>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7"/>
  <sheetViews>
    <sheetView topLeftCell="A13" zoomScale="130" zoomScaleNormal="130" workbookViewId="0">
      <selection sqref="A1:G3"/>
    </sheetView>
  </sheetViews>
  <sheetFormatPr defaultRowHeight="15" x14ac:dyDescent="0.25"/>
  <cols>
    <col min="1" max="1" width="33.140625" customWidth="1"/>
    <col min="2" max="2" width="35" customWidth="1"/>
    <col min="3" max="3" width="18" customWidth="1"/>
    <col min="4" max="4" width="16.85546875" customWidth="1"/>
    <col min="5" max="5" width="15.85546875" customWidth="1"/>
    <col min="6" max="6" width="18.140625" customWidth="1"/>
    <col min="7" max="7" width="22" customWidth="1"/>
  </cols>
  <sheetData>
    <row r="1" spans="1:15" ht="53.25" customHeight="1" x14ac:dyDescent="0.25">
      <c r="A1" s="358"/>
      <c r="B1" s="358"/>
      <c r="C1" s="358"/>
      <c r="D1" s="358"/>
      <c r="E1" s="358"/>
      <c r="F1" s="358"/>
      <c r="G1" s="358"/>
    </row>
    <row r="2" spans="1:15" x14ac:dyDescent="0.25">
      <c r="A2" s="358"/>
      <c r="B2" s="358"/>
      <c r="C2" s="358"/>
      <c r="D2" s="358"/>
      <c r="E2" s="358"/>
      <c r="F2" s="358"/>
      <c r="G2" s="358"/>
    </row>
    <row r="3" spans="1:15" x14ac:dyDescent="0.25">
      <c r="A3" s="358"/>
      <c r="B3" s="358"/>
      <c r="C3" s="358"/>
      <c r="D3" s="358"/>
      <c r="E3" s="358"/>
      <c r="F3" s="358"/>
      <c r="G3" s="358"/>
    </row>
    <row r="4" spans="1:15" ht="17.25" x14ac:dyDescent="0.3">
      <c r="A4" s="366" t="s">
        <v>260</v>
      </c>
      <c r="B4" s="366"/>
      <c r="C4" s="366"/>
      <c r="D4" s="366"/>
      <c r="E4" s="366"/>
      <c r="F4" s="366"/>
      <c r="G4" s="366"/>
    </row>
    <row r="5" spans="1:15" ht="17.25" x14ac:dyDescent="0.25">
      <c r="A5" s="367"/>
      <c r="B5" s="367"/>
      <c r="C5" s="367"/>
      <c r="D5" s="367"/>
      <c r="E5" s="367"/>
      <c r="F5" s="367"/>
      <c r="G5" s="367"/>
      <c r="H5" s="123"/>
      <c r="I5" s="131"/>
      <c r="J5" s="126"/>
      <c r="K5" s="126"/>
      <c r="L5" s="126"/>
      <c r="M5" s="126"/>
      <c r="N5" s="126"/>
      <c r="O5" s="126"/>
    </row>
    <row r="6" spans="1:15" ht="17.25" x14ac:dyDescent="0.25">
      <c r="A6" s="136" t="s">
        <v>253</v>
      </c>
      <c r="B6" s="361"/>
      <c r="C6" s="362"/>
      <c r="D6" s="359" t="s">
        <v>254</v>
      </c>
      <c r="E6" s="360"/>
      <c r="F6" s="360"/>
      <c r="G6" s="372"/>
      <c r="I6" s="132"/>
      <c r="J6" s="134">
        <v>3</v>
      </c>
      <c r="K6" s="128">
        <v>30</v>
      </c>
      <c r="L6" s="127"/>
      <c r="M6" s="127"/>
      <c r="N6" s="127"/>
      <c r="O6" s="127"/>
    </row>
    <row r="7" spans="1:15" ht="17.25" x14ac:dyDescent="0.25">
      <c r="A7" s="136"/>
      <c r="B7" s="361"/>
      <c r="C7" s="362"/>
      <c r="D7" s="359" t="s">
        <v>226</v>
      </c>
      <c r="E7" s="360"/>
      <c r="F7" s="363" t="s">
        <v>227</v>
      </c>
      <c r="G7" s="364"/>
      <c r="H7" s="125"/>
      <c r="I7" s="132"/>
      <c r="J7" s="84"/>
      <c r="K7" s="84"/>
      <c r="L7" s="127"/>
      <c r="M7" s="127"/>
      <c r="N7" s="127"/>
      <c r="O7" s="127"/>
    </row>
    <row r="8" spans="1:15" ht="17.25" x14ac:dyDescent="0.25">
      <c r="A8" s="137"/>
      <c r="B8" s="137"/>
      <c r="C8" s="137"/>
      <c r="D8" s="137"/>
      <c r="E8" s="138"/>
      <c r="F8" s="138"/>
      <c r="G8" s="138"/>
      <c r="H8" s="125"/>
      <c r="I8" s="132"/>
      <c r="J8" s="129"/>
      <c r="K8" s="127"/>
      <c r="L8" s="127"/>
      <c r="M8" s="124"/>
    </row>
    <row r="9" spans="1:15" ht="17.25" x14ac:dyDescent="0.25">
      <c r="A9" s="136" t="s">
        <v>228</v>
      </c>
      <c r="B9" s="370" t="s">
        <v>229</v>
      </c>
      <c r="C9" s="370"/>
      <c r="D9" s="370"/>
      <c r="E9" s="370"/>
      <c r="F9" s="370"/>
      <c r="G9" s="371"/>
      <c r="H9" s="125"/>
      <c r="I9" s="132"/>
      <c r="J9" s="127"/>
      <c r="K9" s="127"/>
      <c r="L9" s="127"/>
      <c r="M9" s="127"/>
      <c r="N9" s="127"/>
      <c r="O9" s="127"/>
    </row>
    <row r="10" spans="1:15" ht="17.25" x14ac:dyDescent="0.25">
      <c r="A10" s="136" t="s">
        <v>230</v>
      </c>
      <c r="B10" s="370" t="s">
        <v>231</v>
      </c>
      <c r="C10" s="370"/>
      <c r="D10" s="370"/>
      <c r="E10" s="370"/>
      <c r="F10" s="370"/>
      <c r="G10" s="371"/>
      <c r="H10" s="125"/>
      <c r="I10" s="132"/>
      <c r="J10" s="127"/>
      <c r="K10" s="127"/>
      <c r="L10" s="127"/>
      <c r="M10" s="124"/>
    </row>
    <row r="11" spans="1:15" ht="17.25" x14ac:dyDescent="0.25">
      <c r="A11" s="368" t="s">
        <v>232</v>
      </c>
      <c r="B11" s="369"/>
      <c r="C11" s="369"/>
      <c r="D11" s="369"/>
      <c r="E11" s="363" t="s">
        <v>231</v>
      </c>
      <c r="F11" s="363"/>
      <c r="G11" s="364"/>
      <c r="H11" s="125"/>
      <c r="I11" s="132"/>
      <c r="J11" s="129"/>
      <c r="K11" s="127"/>
      <c r="L11" s="127"/>
      <c r="M11" s="124"/>
    </row>
    <row r="12" spans="1:15" ht="17.25" x14ac:dyDescent="0.25">
      <c r="A12" s="137"/>
      <c r="B12" s="137"/>
      <c r="C12" s="137"/>
      <c r="D12" s="137"/>
      <c r="E12" s="138"/>
      <c r="F12" s="138"/>
      <c r="G12" s="138"/>
      <c r="H12" s="125"/>
      <c r="I12" s="132"/>
      <c r="J12" s="129"/>
      <c r="K12" s="127"/>
      <c r="L12" s="127"/>
      <c r="M12" s="124"/>
    </row>
    <row r="13" spans="1:15" ht="17.25" x14ac:dyDescent="0.25">
      <c r="A13" s="136" t="s">
        <v>233</v>
      </c>
      <c r="B13" s="365" t="s">
        <v>234</v>
      </c>
      <c r="C13" s="363"/>
      <c r="D13" s="363"/>
      <c r="E13" s="363"/>
      <c r="F13" s="363"/>
      <c r="G13" s="364"/>
      <c r="H13" s="125"/>
      <c r="I13" s="132"/>
      <c r="J13" s="129"/>
      <c r="K13" s="127"/>
      <c r="L13" s="127"/>
      <c r="M13" s="124"/>
    </row>
    <row r="14" spans="1:15" ht="17.25" x14ac:dyDescent="0.25">
      <c r="A14" s="136" t="s">
        <v>235</v>
      </c>
      <c r="B14" s="365" t="s">
        <v>236</v>
      </c>
      <c r="C14" s="363"/>
      <c r="D14" s="359" t="s">
        <v>237</v>
      </c>
      <c r="E14" s="360"/>
      <c r="F14" s="381" t="s">
        <v>238</v>
      </c>
      <c r="G14" s="382"/>
      <c r="H14" s="125"/>
      <c r="I14" s="132"/>
      <c r="J14" s="129"/>
      <c r="K14" s="127"/>
      <c r="L14" s="127"/>
      <c r="M14" s="124"/>
    </row>
    <row r="15" spans="1:15" ht="17.25" x14ac:dyDescent="0.25">
      <c r="A15" s="136" t="s">
        <v>239</v>
      </c>
      <c r="B15" s="365" t="s">
        <v>240</v>
      </c>
      <c r="C15" s="363"/>
      <c r="D15" s="359" t="s">
        <v>241</v>
      </c>
      <c r="E15" s="360"/>
      <c r="F15" s="381" t="s">
        <v>242</v>
      </c>
      <c r="G15" s="382"/>
      <c r="H15" s="125"/>
      <c r="I15" s="132"/>
      <c r="J15" s="129"/>
      <c r="K15" s="127"/>
      <c r="L15" s="127"/>
      <c r="M15" s="124"/>
    </row>
    <row r="16" spans="1:15" ht="17.25" x14ac:dyDescent="0.25">
      <c r="A16" s="136" t="s">
        <v>243</v>
      </c>
      <c r="B16" s="365" t="s">
        <v>244</v>
      </c>
      <c r="C16" s="363"/>
      <c r="D16" s="363"/>
      <c r="E16" s="363"/>
      <c r="F16" s="363"/>
      <c r="G16" s="364"/>
      <c r="H16" s="125"/>
      <c r="I16" s="132"/>
      <c r="J16" s="129"/>
      <c r="K16" s="127"/>
      <c r="L16" s="127"/>
      <c r="M16" s="124"/>
    </row>
    <row r="17" spans="1:22" ht="17.25" x14ac:dyDescent="0.25">
      <c r="A17" s="137"/>
      <c r="B17" s="139"/>
      <c r="C17" s="139"/>
      <c r="D17" s="140"/>
      <c r="E17" s="139"/>
      <c r="F17" s="139"/>
      <c r="G17" s="139"/>
      <c r="I17" s="132"/>
    </row>
    <row r="18" spans="1:22" ht="49.5" customHeight="1" x14ac:dyDescent="0.25">
      <c r="A18" s="368" t="s">
        <v>261</v>
      </c>
      <c r="B18" s="369"/>
      <c r="C18" s="369"/>
      <c r="D18" s="369"/>
      <c r="E18" s="369"/>
      <c r="F18" s="369"/>
      <c r="G18" s="380"/>
      <c r="I18" s="132"/>
    </row>
    <row r="19" spans="1:22" ht="17.25" x14ac:dyDescent="0.25">
      <c r="A19" s="141"/>
      <c r="B19" s="141"/>
      <c r="C19" s="141"/>
      <c r="D19" s="141"/>
      <c r="E19" s="141"/>
      <c r="F19" s="141"/>
      <c r="G19" s="141"/>
      <c r="H19" s="123"/>
      <c r="I19" s="132"/>
      <c r="J19" s="126"/>
      <c r="K19" s="126"/>
      <c r="L19" s="126"/>
      <c r="M19" s="123"/>
      <c r="N19" s="123"/>
      <c r="O19" s="123"/>
      <c r="P19" s="123"/>
      <c r="Q19" s="123"/>
      <c r="R19" s="123"/>
      <c r="S19" s="123"/>
      <c r="T19" s="123"/>
      <c r="U19" s="123"/>
      <c r="V19" s="123"/>
    </row>
    <row r="20" spans="1:22" ht="17.25" x14ac:dyDescent="0.25">
      <c r="A20" s="375" t="s">
        <v>245</v>
      </c>
      <c r="B20" s="375" t="s">
        <v>246</v>
      </c>
      <c r="C20" s="377" t="s">
        <v>247</v>
      </c>
      <c r="D20" s="378"/>
      <c r="E20" s="377" t="s">
        <v>16</v>
      </c>
      <c r="F20" s="379"/>
      <c r="G20" s="378"/>
      <c r="I20" s="132"/>
    </row>
    <row r="21" spans="1:22" ht="51.75" x14ac:dyDescent="0.25">
      <c r="A21" s="376"/>
      <c r="B21" s="376"/>
      <c r="C21" s="142" t="s">
        <v>248</v>
      </c>
      <c r="D21" s="142" t="s">
        <v>249</v>
      </c>
      <c r="E21" s="143" t="s">
        <v>250</v>
      </c>
      <c r="F21" s="143" t="s">
        <v>251</v>
      </c>
      <c r="G21" s="143" t="s">
        <v>255</v>
      </c>
      <c r="I21" s="132"/>
    </row>
    <row r="22" spans="1:22" ht="17.25" x14ac:dyDescent="0.3">
      <c r="A22" s="144"/>
      <c r="B22" s="145"/>
      <c r="C22" s="146"/>
      <c r="D22" s="146"/>
      <c r="E22" s="147"/>
      <c r="F22" s="147"/>
      <c r="G22" s="147"/>
      <c r="I22" s="132"/>
    </row>
    <row r="23" spans="1:22" ht="17.25" x14ac:dyDescent="0.3">
      <c r="A23" s="144"/>
      <c r="B23" s="145"/>
      <c r="C23" s="146"/>
      <c r="D23" s="146"/>
      <c r="E23" s="147"/>
      <c r="F23" s="147"/>
      <c r="G23" s="147"/>
      <c r="I23" s="132"/>
    </row>
    <row r="24" spans="1:22" ht="17.25" x14ac:dyDescent="0.3">
      <c r="A24" s="144"/>
      <c r="B24" s="145"/>
      <c r="C24" s="146"/>
      <c r="D24" s="146"/>
      <c r="E24" s="147"/>
      <c r="F24" s="147"/>
      <c r="G24" s="147"/>
      <c r="I24" s="132"/>
    </row>
    <row r="25" spans="1:22" ht="17.25" x14ac:dyDescent="0.3">
      <c r="A25" s="144"/>
      <c r="B25" s="145"/>
      <c r="C25" s="146"/>
      <c r="D25" s="146"/>
      <c r="E25" s="147"/>
      <c r="F25" s="147"/>
      <c r="G25" s="147"/>
      <c r="I25" s="132"/>
    </row>
    <row r="26" spans="1:22" ht="17.25" x14ac:dyDescent="0.3">
      <c r="A26" s="144"/>
      <c r="B26" s="145"/>
      <c r="C26" s="146"/>
      <c r="D26" s="146"/>
      <c r="E26" s="147"/>
      <c r="F26" s="147"/>
      <c r="G26" s="147"/>
      <c r="I26" s="132"/>
    </row>
    <row r="27" spans="1:22" ht="17.25" x14ac:dyDescent="0.3">
      <c r="A27" s="144"/>
      <c r="B27" s="145"/>
      <c r="C27" s="146"/>
      <c r="D27" s="146"/>
      <c r="E27" s="147"/>
      <c r="F27" s="147"/>
      <c r="G27" s="147"/>
      <c r="I27" s="132"/>
    </row>
    <row r="28" spans="1:22" ht="17.25" x14ac:dyDescent="0.3">
      <c r="A28" s="373" t="s">
        <v>252</v>
      </c>
      <c r="B28" s="374"/>
      <c r="C28" s="148"/>
      <c r="D28" s="148"/>
      <c r="E28" s="149"/>
      <c r="F28" s="149"/>
      <c r="G28" s="149"/>
      <c r="I28" s="132"/>
    </row>
    <row r="29" spans="1:22" ht="17.25" x14ac:dyDescent="0.3">
      <c r="A29" s="150"/>
      <c r="B29" s="150"/>
      <c r="C29" s="150"/>
      <c r="D29" s="150"/>
      <c r="E29" s="150"/>
      <c r="F29" s="150"/>
      <c r="G29" s="150"/>
      <c r="H29" s="123"/>
      <c r="I29" s="132"/>
      <c r="J29" s="130"/>
      <c r="K29" s="127"/>
      <c r="L29" s="127"/>
      <c r="M29" s="124"/>
      <c r="N29" s="124"/>
      <c r="O29" s="124"/>
      <c r="P29" s="124"/>
      <c r="Q29" s="124"/>
      <c r="R29" s="124"/>
      <c r="S29" s="124"/>
      <c r="T29" s="124"/>
      <c r="U29" s="124"/>
      <c r="V29" s="124"/>
    </row>
    <row r="30" spans="1:22" ht="17.25" x14ac:dyDescent="0.3">
      <c r="A30" s="150"/>
      <c r="B30" s="150"/>
      <c r="C30" s="150"/>
      <c r="D30" s="150"/>
      <c r="E30" s="150"/>
      <c r="F30" s="150"/>
      <c r="G30" s="150"/>
      <c r="H30" s="123"/>
      <c r="I30" s="133"/>
      <c r="J30" s="127"/>
      <c r="K30" s="127"/>
      <c r="L30" s="127"/>
      <c r="M30" s="124"/>
      <c r="N30" s="124"/>
      <c r="O30" s="124"/>
      <c r="P30" s="124"/>
      <c r="Q30" s="124"/>
      <c r="R30" s="124"/>
      <c r="S30" s="124"/>
      <c r="T30" s="124"/>
      <c r="U30" s="124"/>
      <c r="V30" s="124"/>
    </row>
    <row r="31" spans="1:22" x14ac:dyDescent="0.25">
      <c r="A31" s="124"/>
      <c r="B31" s="124"/>
      <c r="C31" s="124"/>
      <c r="D31" s="124"/>
      <c r="E31" s="124"/>
      <c r="F31" s="124"/>
      <c r="G31" s="124"/>
      <c r="H31" s="123"/>
      <c r="I31" s="133"/>
      <c r="J31" s="127"/>
      <c r="K31" s="127"/>
      <c r="L31" s="127"/>
      <c r="M31" s="124"/>
      <c r="N31" s="124"/>
      <c r="O31" s="124"/>
      <c r="P31" s="124"/>
      <c r="Q31" s="124"/>
      <c r="R31" s="124"/>
      <c r="S31" s="124"/>
      <c r="T31" s="124"/>
      <c r="U31" s="124"/>
      <c r="V31" s="124"/>
    </row>
    <row r="32" spans="1:22" x14ac:dyDescent="0.25">
      <c r="A32" s="124"/>
      <c r="B32" s="124"/>
      <c r="C32" s="124"/>
      <c r="D32" s="124"/>
      <c r="E32" s="124"/>
      <c r="F32" s="124"/>
      <c r="G32" s="124"/>
      <c r="H32" s="123"/>
      <c r="I32" s="133"/>
      <c r="J32" s="127"/>
      <c r="K32" s="127"/>
      <c r="L32" s="127"/>
      <c r="M32" s="124"/>
      <c r="N32" s="124"/>
      <c r="O32" s="124"/>
      <c r="P32" s="124"/>
      <c r="Q32" s="124"/>
      <c r="R32" s="124"/>
      <c r="S32" s="124"/>
      <c r="T32" s="124"/>
      <c r="U32" s="124"/>
      <c r="V32" s="124"/>
    </row>
    <row r="33" spans="1:22" x14ac:dyDescent="0.25">
      <c r="A33" s="124"/>
      <c r="B33" s="124"/>
      <c r="C33" s="124"/>
      <c r="D33" s="124"/>
      <c r="E33" s="124"/>
      <c r="F33" s="124"/>
      <c r="G33" s="124"/>
      <c r="H33" s="123"/>
      <c r="I33" s="133"/>
      <c r="J33" s="127"/>
      <c r="K33" s="127"/>
      <c r="L33" s="127"/>
      <c r="M33" s="124"/>
      <c r="N33" s="124"/>
      <c r="O33" s="124"/>
      <c r="P33" s="124"/>
      <c r="Q33" s="124"/>
      <c r="R33" s="124"/>
      <c r="S33" s="124"/>
      <c r="T33" s="124"/>
      <c r="U33" s="124"/>
      <c r="V33" s="124"/>
    </row>
    <row r="34" spans="1:22" x14ac:dyDescent="0.25">
      <c r="A34" s="124"/>
      <c r="B34" s="124"/>
      <c r="C34" s="124"/>
      <c r="D34" s="124"/>
      <c r="E34" s="124"/>
      <c r="F34" s="124"/>
      <c r="G34" s="124"/>
      <c r="H34" s="123"/>
      <c r="I34" s="133"/>
      <c r="J34" s="127"/>
      <c r="K34" s="127"/>
      <c r="L34" s="127"/>
      <c r="M34" s="124"/>
      <c r="N34" s="124"/>
      <c r="O34" s="124"/>
      <c r="P34" s="124"/>
      <c r="Q34" s="124"/>
      <c r="R34" s="124"/>
      <c r="S34" s="124"/>
      <c r="T34" s="124"/>
      <c r="U34" s="124"/>
      <c r="V34" s="124"/>
    </row>
    <row r="35" spans="1:22" x14ac:dyDescent="0.25">
      <c r="A35" s="124"/>
      <c r="B35" s="124"/>
      <c r="C35" s="124"/>
      <c r="D35" s="124"/>
      <c r="E35" s="124"/>
      <c r="F35" s="124"/>
      <c r="G35" s="124"/>
      <c r="H35" s="123"/>
      <c r="I35" s="133"/>
      <c r="J35" s="127"/>
      <c r="K35" s="127"/>
      <c r="L35" s="127"/>
      <c r="M35" s="124"/>
      <c r="N35" s="124"/>
      <c r="O35" s="124"/>
      <c r="P35" s="124"/>
      <c r="Q35" s="124"/>
      <c r="R35" s="124"/>
      <c r="S35" s="124"/>
      <c r="T35" s="124"/>
      <c r="U35" s="124"/>
      <c r="V35" s="124"/>
    </row>
    <row r="36" spans="1:22" x14ac:dyDescent="0.25">
      <c r="A36" s="124"/>
      <c r="B36" s="124"/>
      <c r="C36" s="124"/>
      <c r="D36" s="124"/>
      <c r="E36" s="124"/>
      <c r="F36" s="124"/>
      <c r="G36" s="124"/>
      <c r="H36" s="123"/>
      <c r="I36" s="133"/>
      <c r="J36" s="127"/>
      <c r="K36" s="127"/>
      <c r="L36" s="127"/>
      <c r="M36" s="124"/>
      <c r="N36" s="124"/>
      <c r="O36" s="124"/>
      <c r="P36" s="124"/>
      <c r="Q36" s="124"/>
      <c r="R36" s="124"/>
      <c r="S36" s="124"/>
      <c r="T36" s="124"/>
      <c r="U36" s="124"/>
      <c r="V36" s="124"/>
    </row>
    <row r="37" spans="1:22" x14ac:dyDescent="0.25">
      <c r="A37" s="124"/>
      <c r="B37" s="124"/>
      <c r="C37" s="124"/>
      <c r="D37" s="124"/>
      <c r="E37" s="124"/>
      <c r="F37" s="124"/>
      <c r="G37" s="124"/>
      <c r="H37" s="123"/>
      <c r="I37" s="133"/>
      <c r="J37" s="127"/>
      <c r="K37" s="127"/>
      <c r="L37" s="127"/>
      <c r="M37" s="124"/>
      <c r="N37" s="124"/>
      <c r="O37" s="124"/>
      <c r="P37" s="124"/>
      <c r="Q37" s="124"/>
      <c r="R37" s="124"/>
      <c r="S37" s="124"/>
      <c r="T37" s="124"/>
      <c r="U37" s="124"/>
      <c r="V37" s="124"/>
    </row>
  </sheetData>
  <mergeCells count="26">
    <mergeCell ref="A18:G18"/>
    <mergeCell ref="B15:C15"/>
    <mergeCell ref="D15:E15"/>
    <mergeCell ref="F15:G15"/>
    <mergeCell ref="B13:G13"/>
    <mergeCell ref="D14:E14"/>
    <mergeCell ref="B14:C14"/>
    <mergeCell ref="F14:G14"/>
    <mergeCell ref="A28:B28"/>
    <mergeCell ref="A20:A21"/>
    <mergeCell ref="B20:B21"/>
    <mergeCell ref="C20:D20"/>
    <mergeCell ref="E20:G20"/>
    <mergeCell ref="A1:G3"/>
    <mergeCell ref="D7:E7"/>
    <mergeCell ref="B7:C7"/>
    <mergeCell ref="E11:G11"/>
    <mergeCell ref="B16:G16"/>
    <mergeCell ref="A4:G4"/>
    <mergeCell ref="A5:G5"/>
    <mergeCell ref="A11:D11"/>
    <mergeCell ref="B9:G9"/>
    <mergeCell ref="B10:G10"/>
    <mergeCell ref="B6:C6"/>
    <mergeCell ref="D6:G6"/>
    <mergeCell ref="F7:G7"/>
  </mergeCells>
  <pageMargins left="0.511811024" right="0.511811024" top="0.78740157499999996" bottom="0.78740157499999996" header="0.31496062000000002" footer="0.31496062000000002"/>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37"/>
  <sheetViews>
    <sheetView tabSelected="1" topLeftCell="A62" zoomScale="80" zoomScaleNormal="80" workbookViewId="0">
      <selection activeCell="I72" sqref="I72"/>
    </sheetView>
  </sheetViews>
  <sheetFormatPr defaultRowHeight="15" x14ac:dyDescent="0.25"/>
  <cols>
    <col min="1" max="6" width="9.140625" style="202"/>
    <col min="7" max="7" width="27.7109375" style="202" customWidth="1"/>
    <col min="8" max="8" width="15.85546875" style="202" customWidth="1"/>
    <col min="9" max="9" width="29.7109375" style="202" customWidth="1"/>
    <col min="10" max="10" width="18.42578125" style="202" customWidth="1"/>
    <col min="11" max="12" width="9.140625" style="202"/>
    <col min="13" max="13" width="91.85546875" style="202" customWidth="1"/>
    <col min="14" max="16384" width="9.140625" style="202"/>
  </cols>
  <sheetData>
    <row r="1" spans="1:9" ht="91.5" customHeight="1" x14ac:dyDescent="0.25">
      <c r="A1" s="261"/>
      <c r="B1" s="262"/>
      <c r="C1" s="262"/>
      <c r="D1" s="262"/>
      <c r="E1" s="262"/>
      <c r="F1" s="262"/>
      <c r="G1" s="262"/>
      <c r="H1" s="262"/>
      <c r="I1" s="262"/>
    </row>
    <row r="2" spans="1:9" ht="56.25" customHeight="1" x14ac:dyDescent="0.25">
      <c r="A2" s="263" t="s">
        <v>63</v>
      </c>
      <c r="B2" s="264"/>
      <c r="C2" s="264"/>
      <c r="D2" s="264"/>
      <c r="E2" s="264"/>
      <c r="F2" s="264"/>
      <c r="G2" s="264"/>
      <c r="H2" s="264"/>
      <c r="I2" s="265"/>
    </row>
    <row r="3" spans="1:9" ht="18.75" hidden="1" x14ac:dyDescent="0.25">
      <c r="A3" s="266"/>
      <c r="B3" s="266"/>
      <c r="C3" s="266"/>
      <c r="D3" s="266"/>
      <c r="E3" s="266"/>
      <c r="F3" s="266"/>
      <c r="G3" s="266"/>
      <c r="H3" s="266"/>
      <c r="I3" s="266"/>
    </row>
    <row r="4" spans="1:9" ht="18.75" hidden="1" x14ac:dyDescent="0.25">
      <c r="A4" s="266"/>
      <c r="B4" s="267"/>
      <c r="C4" s="267"/>
      <c r="D4" s="267"/>
      <c r="E4" s="267"/>
      <c r="F4" s="267"/>
      <c r="G4" s="267"/>
      <c r="H4" s="267"/>
      <c r="I4" s="267"/>
    </row>
    <row r="5" spans="1:9" ht="1.5" hidden="1" customHeight="1" x14ac:dyDescent="0.25">
      <c r="A5" s="268"/>
      <c r="B5" s="268"/>
      <c r="C5" s="268"/>
      <c r="D5" s="268"/>
      <c r="E5" s="268"/>
      <c r="F5" s="268"/>
      <c r="G5" s="268"/>
      <c r="H5" s="268"/>
      <c r="I5" s="268"/>
    </row>
    <row r="6" spans="1:9" ht="18.75" x14ac:dyDescent="0.25">
      <c r="A6" s="269" t="s">
        <v>0</v>
      </c>
      <c r="B6" s="270"/>
      <c r="C6" s="270"/>
      <c r="D6" s="270"/>
      <c r="E6" s="270"/>
      <c r="F6" s="270"/>
      <c r="G6" s="270"/>
      <c r="H6" s="270"/>
      <c r="I6" s="271"/>
    </row>
    <row r="7" spans="1:9" ht="24" customHeight="1" x14ac:dyDescent="0.25">
      <c r="A7" s="203" t="s">
        <v>1</v>
      </c>
      <c r="B7" s="272" t="s">
        <v>2</v>
      </c>
      <c r="C7" s="273"/>
      <c r="D7" s="273"/>
      <c r="E7" s="273"/>
      <c r="F7" s="273"/>
      <c r="G7" s="274"/>
      <c r="H7" s="277"/>
      <c r="I7" s="278"/>
    </row>
    <row r="8" spans="1:9" ht="21.75" customHeight="1" x14ac:dyDescent="0.25">
      <c r="A8" s="203" t="s">
        <v>3</v>
      </c>
      <c r="B8" s="272" t="s">
        <v>257</v>
      </c>
      <c r="C8" s="273"/>
      <c r="D8" s="273"/>
      <c r="E8" s="273"/>
      <c r="F8" s="273"/>
      <c r="G8" s="274"/>
      <c r="H8" s="275"/>
      <c r="I8" s="276"/>
    </row>
    <row r="9" spans="1:9" ht="27.75" customHeight="1" x14ac:dyDescent="0.25">
      <c r="A9" s="203" t="s">
        <v>4</v>
      </c>
      <c r="B9" s="272" t="s">
        <v>259</v>
      </c>
      <c r="C9" s="273"/>
      <c r="D9" s="273"/>
      <c r="E9" s="273"/>
      <c r="F9" s="273"/>
      <c r="G9" s="274"/>
      <c r="H9" s="275"/>
      <c r="I9" s="276"/>
    </row>
    <row r="10" spans="1:9" ht="21.75" customHeight="1" x14ac:dyDescent="0.25">
      <c r="A10" s="203" t="s">
        <v>5</v>
      </c>
      <c r="B10" s="272" t="s">
        <v>6</v>
      </c>
      <c r="C10" s="273"/>
      <c r="D10" s="273"/>
      <c r="E10" s="273"/>
      <c r="F10" s="273"/>
      <c r="G10" s="274"/>
      <c r="H10" s="275"/>
      <c r="I10" s="276"/>
    </row>
    <row r="11" spans="1:9" ht="21.75" customHeight="1" x14ac:dyDescent="0.25">
      <c r="A11" s="203" t="s">
        <v>7</v>
      </c>
      <c r="B11" s="272" t="s">
        <v>8</v>
      </c>
      <c r="C11" s="273"/>
      <c r="D11" s="273"/>
      <c r="E11" s="273"/>
      <c r="F11" s="273"/>
      <c r="G11" s="274"/>
      <c r="H11" s="275">
        <v>12</v>
      </c>
      <c r="I11" s="276"/>
    </row>
    <row r="12" spans="1:9" ht="24" customHeight="1" x14ac:dyDescent="0.25">
      <c r="A12" s="203" t="s">
        <v>9</v>
      </c>
      <c r="B12" s="272" t="s">
        <v>256</v>
      </c>
      <c r="C12" s="273"/>
      <c r="D12" s="273"/>
      <c r="E12" s="273"/>
      <c r="F12" s="273"/>
      <c r="G12" s="274"/>
      <c r="H12" s="275"/>
      <c r="I12" s="276"/>
    </row>
    <row r="13" spans="1:9" ht="18.75" customHeight="1" x14ac:dyDescent="0.25">
      <c r="A13" s="283"/>
      <c r="B13" s="284"/>
      <c r="C13" s="284"/>
      <c r="D13" s="284"/>
      <c r="E13" s="284"/>
      <c r="F13" s="284"/>
      <c r="G13" s="284"/>
      <c r="H13" s="284"/>
      <c r="I13" s="285"/>
    </row>
    <row r="14" spans="1:9" ht="24.75" customHeight="1" x14ac:dyDescent="0.25">
      <c r="A14" s="269" t="s">
        <v>10</v>
      </c>
      <c r="B14" s="270"/>
      <c r="C14" s="270"/>
      <c r="D14" s="270"/>
      <c r="E14" s="270"/>
      <c r="F14" s="270"/>
      <c r="G14" s="270"/>
      <c r="H14" s="270"/>
      <c r="I14" s="271"/>
    </row>
    <row r="15" spans="1:9" ht="50.25" customHeight="1" x14ac:dyDescent="0.25">
      <c r="A15" s="203">
        <v>1</v>
      </c>
      <c r="B15" s="272" t="s">
        <v>258</v>
      </c>
      <c r="C15" s="273"/>
      <c r="D15" s="273"/>
      <c r="E15" s="273"/>
      <c r="F15" s="273"/>
      <c r="G15" s="274"/>
      <c r="H15" s="286"/>
      <c r="I15" s="287"/>
    </row>
    <row r="16" spans="1:9" ht="18.75" x14ac:dyDescent="0.25">
      <c r="A16" s="203">
        <v>2</v>
      </c>
      <c r="B16" s="272" t="s">
        <v>11</v>
      </c>
      <c r="C16" s="273"/>
      <c r="D16" s="273"/>
      <c r="E16" s="273"/>
      <c r="F16" s="273"/>
      <c r="G16" s="274"/>
      <c r="H16" s="279"/>
      <c r="I16" s="280"/>
    </row>
    <row r="17" spans="1:13" ht="18.75" x14ac:dyDescent="0.25">
      <c r="A17" s="203">
        <v>3</v>
      </c>
      <c r="B17" s="272" t="s">
        <v>64</v>
      </c>
      <c r="C17" s="273"/>
      <c r="D17" s="273"/>
      <c r="E17" s="273"/>
      <c r="F17" s="273"/>
      <c r="G17" s="274"/>
      <c r="H17" s="281"/>
      <c r="I17" s="282"/>
    </row>
    <row r="18" spans="1:13" ht="18.75" x14ac:dyDescent="0.25">
      <c r="A18" s="203">
        <v>4</v>
      </c>
      <c r="B18" s="272" t="s">
        <v>12</v>
      </c>
      <c r="C18" s="273"/>
      <c r="D18" s="273"/>
      <c r="E18" s="273"/>
      <c r="F18" s="273"/>
      <c r="G18" s="274"/>
      <c r="H18" s="279"/>
      <c r="I18" s="280"/>
    </row>
    <row r="19" spans="1:13" ht="18.75" x14ac:dyDescent="0.3">
      <c r="A19" s="204">
        <v>5</v>
      </c>
      <c r="B19" s="272" t="s">
        <v>13</v>
      </c>
      <c r="C19" s="273"/>
      <c r="D19" s="273"/>
      <c r="E19" s="273"/>
      <c r="F19" s="273"/>
      <c r="G19" s="274"/>
      <c r="H19" s="292"/>
      <c r="I19" s="293"/>
      <c r="J19" s="205"/>
    </row>
    <row r="20" spans="1:13" ht="18.75" x14ac:dyDescent="0.25">
      <c r="A20" s="294"/>
      <c r="B20" s="295"/>
      <c r="C20" s="295"/>
      <c r="D20" s="295"/>
      <c r="E20" s="295"/>
      <c r="F20" s="295"/>
      <c r="G20" s="295"/>
      <c r="H20" s="295"/>
      <c r="I20" s="296"/>
    </row>
    <row r="21" spans="1:13" ht="24.95" customHeight="1" x14ac:dyDescent="0.25">
      <c r="A21" s="297" t="s">
        <v>14</v>
      </c>
      <c r="B21" s="298"/>
      <c r="C21" s="298"/>
      <c r="D21" s="298"/>
      <c r="E21" s="298"/>
      <c r="F21" s="298"/>
      <c r="G21" s="298"/>
      <c r="H21" s="298"/>
      <c r="I21" s="299"/>
    </row>
    <row r="22" spans="1:13" ht="24.95" customHeight="1" x14ac:dyDescent="0.25">
      <c r="A22" s="206">
        <v>1</v>
      </c>
      <c r="B22" s="300" t="s">
        <v>15</v>
      </c>
      <c r="C22" s="301"/>
      <c r="D22" s="301"/>
      <c r="E22" s="301"/>
      <c r="F22" s="301"/>
      <c r="G22" s="302"/>
      <c r="H22" s="206" t="s">
        <v>20</v>
      </c>
      <c r="I22" s="207" t="s">
        <v>16</v>
      </c>
    </row>
    <row r="23" spans="1:13" ht="20.100000000000001" customHeight="1" x14ac:dyDescent="0.25">
      <c r="A23" s="208" t="s">
        <v>1</v>
      </c>
      <c r="B23" s="303" t="s">
        <v>42</v>
      </c>
      <c r="C23" s="304"/>
      <c r="D23" s="304"/>
      <c r="E23" s="304"/>
      <c r="F23" s="304"/>
      <c r="G23" s="304"/>
      <c r="H23" s="305"/>
      <c r="I23" s="257"/>
    </row>
    <row r="24" spans="1:13" ht="20.100000000000001" customHeight="1" x14ac:dyDescent="0.3">
      <c r="A24" s="208" t="s">
        <v>3</v>
      </c>
      <c r="B24" s="288" t="s">
        <v>43</v>
      </c>
      <c r="C24" s="289"/>
      <c r="D24" s="289"/>
      <c r="E24" s="289"/>
      <c r="F24" s="289"/>
      <c r="G24" s="290"/>
      <c r="H24" s="210">
        <v>0</v>
      </c>
      <c r="I24" s="211">
        <f>I23*H24</f>
        <v>0</v>
      </c>
      <c r="M24" s="212"/>
    </row>
    <row r="25" spans="1:13" ht="20.100000000000001" customHeight="1" x14ac:dyDescent="0.25">
      <c r="A25" s="208" t="s">
        <v>4</v>
      </c>
      <c r="B25" s="288" t="s">
        <v>55</v>
      </c>
      <c r="C25" s="289"/>
      <c r="D25" s="289"/>
      <c r="E25" s="289"/>
      <c r="F25" s="289"/>
      <c r="G25" s="290"/>
      <c r="H25" s="210">
        <v>0</v>
      </c>
      <c r="I25" s="211">
        <f>H17*H25</f>
        <v>0</v>
      </c>
      <c r="L25" s="213"/>
    </row>
    <row r="26" spans="1:13" ht="20.100000000000001" customHeight="1" x14ac:dyDescent="0.25">
      <c r="A26" s="208" t="s">
        <v>5</v>
      </c>
      <c r="B26" s="291" t="s">
        <v>56</v>
      </c>
      <c r="C26" s="291"/>
      <c r="D26" s="291"/>
      <c r="E26" s="291"/>
      <c r="F26" s="291"/>
      <c r="G26" s="291"/>
      <c r="H26" s="214">
        <v>0</v>
      </c>
      <c r="I26" s="211">
        <f>((I23+I24+I25)/180)*H26*120</f>
        <v>0</v>
      </c>
      <c r="L26" s="213"/>
    </row>
    <row r="27" spans="1:13" ht="20.100000000000001" customHeight="1" x14ac:dyDescent="0.3">
      <c r="A27" s="215" t="s">
        <v>7</v>
      </c>
      <c r="B27" s="291" t="s">
        <v>202</v>
      </c>
      <c r="C27" s="291"/>
      <c r="D27" s="291"/>
      <c r="E27" s="291"/>
      <c r="F27" s="291"/>
      <c r="G27" s="291"/>
      <c r="H27" s="216"/>
      <c r="I27" s="211"/>
      <c r="J27" s="217"/>
      <c r="L27" s="213"/>
    </row>
    <row r="28" spans="1:13" ht="24.95" customHeight="1" x14ac:dyDescent="0.25">
      <c r="A28" s="313" t="s">
        <v>17</v>
      </c>
      <c r="B28" s="314"/>
      <c r="C28" s="314"/>
      <c r="D28" s="314"/>
      <c r="E28" s="314"/>
      <c r="F28" s="314"/>
      <c r="G28" s="314"/>
      <c r="H28" s="315"/>
      <c r="I28" s="218">
        <f>I23+I24+I25+I26+I27</f>
        <v>0</v>
      </c>
      <c r="L28" s="213"/>
    </row>
    <row r="29" spans="1:13" ht="24.95" customHeight="1" x14ac:dyDescent="0.25">
      <c r="A29" s="316" t="s">
        <v>72</v>
      </c>
      <c r="B29" s="317"/>
      <c r="C29" s="317"/>
      <c r="D29" s="317"/>
      <c r="E29" s="317"/>
      <c r="F29" s="317"/>
      <c r="G29" s="317"/>
      <c r="H29" s="317"/>
      <c r="I29" s="318"/>
      <c r="L29" s="213"/>
    </row>
    <row r="30" spans="1:13" ht="24.95" customHeight="1" x14ac:dyDescent="0.25">
      <c r="A30" s="219" t="s">
        <v>18</v>
      </c>
      <c r="B30" s="300" t="s">
        <v>19</v>
      </c>
      <c r="C30" s="301"/>
      <c r="D30" s="301"/>
      <c r="E30" s="301"/>
      <c r="F30" s="301"/>
      <c r="G30" s="302"/>
      <c r="H30" s="220" t="s">
        <v>20</v>
      </c>
      <c r="I30" s="221" t="s">
        <v>16</v>
      </c>
      <c r="L30" s="213"/>
    </row>
    <row r="31" spans="1:13" ht="20.100000000000001" customHeight="1" x14ac:dyDescent="0.25">
      <c r="A31" s="222" t="s">
        <v>1</v>
      </c>
      <c r="B31" s="303" t="s">
        <v>44</v>
      </c>
      <c r="C31" s="304"/>
      <c r="D31" s="304"/>
      <c r="E31" s="304"/>
      <c r="F31" s="304"/>
      <c r="G31" s="305"/>
      <c r="H31" s="223">
        <v>8.3299999999999999E-2</v>
      </c>
      <c r="I31" s="211">
        <f>I28*H31</f>
        <v>0</v>
      </c>
      <c r="L31" s="213"/>
    </row>
    <row r="32" spans="1:13" ht="20.100000000000001" customHeight="1" x14ac:dyDescent="0.25">
      <c r="A32" s="222" t="s">
        <v>3</v>
      </c>
      <c r="B32" s="303" t="s">
        <v>21</v>
      </c>
      <c r="C32" s="304"/>
      <c r="D32" s="304"/>
      <c r="E32" s="304"/>
      <c r="F32" s="304"/>
      <c r="G32" s="305"/>
      <c r="H32" s="223">
        <v>0.1111</v>
      </c>
      <c r="I32" s="211">
        <f>I28*H32</f>
        <v>0</v>
      </c>
      <c r="L32" s="213"/>
    </row>
    <row r="33" spans="1:12" ht="24.95" customHeight="1" x14ac:dyDescent="0.25">
      <c r="A33" s="306" t="s">
        <v>22</v>
      </c>
      <c r="B33" s="306"/>
      <c r="C33" s="306"/>
      <c r="D33" s="306"/>
      <c r="E33" s="306"/>
      <c r="F33" s="306"/>
      <c r="G33" s="306"/>
      <c r="H33" s="224">
        <f>SUM(H31:H32)</f>
        <v>0.19440000000000002</v>
      </c>
      <c r="I33" s="225">
        <f>SUM(I31:I32)</f>
        <v>0</v>
      </c>
      <c r="L33" s="213"/>
    </row>
    <row r="34" spans="1:12" ht="24.95" customHeight="1" x14ac:dyDescent="0.25">
      <c r="A34" s="226" t="s">
        <v>23</v>
      </c>
      <c r="B34" s="300" t="s">
        <v>24</v>
      </c>
      <c r="C34" s="301"/>
      <c r="D34" s="301"/>
      <c r="E34" s="301"/>
      <c r="F34" s="301"/>
      <c r="G34" s="302"/>
      <c r="H34" s="220" t="s">
        <v>20</v>
      </c>
      <c r="I34" s="227" t="s">
        <v>16</v>
      </c>
      <c r="L34" s="213"/>
    </row>
    <row r="35" spans="1:12" ht="20.100000000000001" customHeight="1" x14ac:dyDescent="0.25">
      <c r="A35" s="228" t="s">
        <v>1</v>
      </c>
      <c r="B35" s="307" t="s">
        <v>161</v>
      </c>
      <c r="C35" s="308"/>
      <c r="D35" s="308"/>
      <c r="E35" s="308"/>
      <c r="F35" s="308"/>
      <c r="G35" s="309"/>
      <c r="H35" s="255">
        <v>0.2</v>
      </c>
      <c r="I35" s="211">
        <f>(I28+I33)*H35</f>
        <v>0</v>
      </c>
      <c r="L35" s="213"/>
    </row>
    <row r="36" spans="1:12" ht="20.100000000000001" customHeight="1" x14ac:dyDescent="0.25">
      <c r="A36" s="228" t="s">
        <v>3</v>
      </c>
      <c r="B36" s="310" t="s">
        <v>112</v>
      </c>
      <c r="C36" s="311"/>
      <c r="D36" s="311"/>
      <c r="E36" s="311"/>
      <c r="F36" s="311"/>
      <c r="G36" s="312"/>
      <c r="H36" s="210">
        <v>0</v>
      </c>
      <c r="I36" s="211">
        <f>(I28+I33)*H36</f>
        <v>0</v>
      </c>
      <c r="L36" s="213"/>
    </row>
    <row r="37" spans="1:12" ht="20.100000000000001" customHeight="1" x14ac:dyDescent="0.25">
      <c r="A37" s="228" t="s">
        <v>4</v>
      </c>
      <c r="B37" s="310" t="s">
        <v>25</v>
      </c>
      <c r="C37" s="322"/>
      <c r="D37" s="322"/>
      <c r="E37" s="322"/>
      <c r="F37" s="322"/>
      <c r="G37" s="323"/>
      <c r="H37" s="210">
        <v>0</v>
      </c>
      <c r="I37" s="211">
        <f>(I28+I33)*H37</f>
        <v>0</v>
      </c>
    </row>
    <row r="38" spans="1:12" ht="20.100000000000001" customHeight="1" x14ac:dyDescent="0.25">
      <c r="A38" s="228" t="s">
        <v>5</v>
      </c>
      <c r="B38" s="310" t="s">
        <v>28</v>
      </c>
      <c r="C38" s="322"/>
      <c r="D38" s="322"/>
      <c r="E38" s="322"/>
      <c r="F38" s="322"/>
      <c r="G38" s="323"/>
      <c r="H38" s="210">
        <v>0</v>
      </c>
      <c r="I38" s="211">
        <f>(I28+I33)*H38</f>
        <v>0</v>
      </c>
    </row>
    <row r="39" spans="1:12" ht="20.100000000000001" customHeight="1" x14ac:dyDescent="0.25">
      <c r="A39" s="228" t="s">
        <v>7</v>
      </c>
      <c r="B39" s="310" t="s">
        <v>113</v>
      </c>
      <c r="C39" s="322"/>
      <c r="D39" s="322"/>
      <c r="E39" s="322"/>
      <c r="F39" s="322"/>
      <c r="G39" s="323"/>
      <c r="H39" s="210">
        <v>0</v>
      </c>
      <c r="I39" s="211">
        <f>(I28+I33)*H39</f>
        <v>0</v>
      </c>
    </row>
    <row r="40" spans="1:12" ht="20.100000000000001" customHeight="1" x14ac:dyDescent="0.25">
      <c r="A40" s="228" t="s">
        <v>9</v>
      </c>
      <c r="B40" s="310" t="s">
        <v>30</v>
      </c>
      <c r="C40" s="322"/>
      <c r="D40" s="322"/>
      <c r="E40" s="322"/>
      <c r="F40" s="322"/>
      <c r="G40" s="323"/>
      <c r="H40" s="210">
        <v>0.08</v>
      </c>
      <c r="I40" s="211">
        <f>(I28+I33)*H40</f>
        <v>0</v>
      </c>
    </row>
    <row r="41" spans="1:12" ht="20.100000000000001" customHeight="1" x14ac:dyDescent="0.25">
      <c r="A41" s="228" t="s">
        <v>27</v>
      </c>
      <c r="B41" s="324" t="s">
        <v>160</v>
      </c>
      <c r="C41" s="325"/>
      <c r="D41" s="325"/>
      <c r="E41" s="325"/>
      <c r="F41" s="325"/>
      <c r="G41" s="326"/>
      <c r="H41" s="255">
        <v>0.03</v>
      </c>
      <c r="I41" s="211">
        <f>(I28+I33)*H41</f>
        <v>0</v>
      </c>
    </row>
    <row r="42" spans="1:12" ht="20.100000000000001" customHeight="1" x14ac:dyDescent="0.25">
      <c r="A42" s="229" t="s">
        <v>29</v>
      </c>
      <c r="B42" s="310" t="s">
        <v>26</v>
      </c>
      <c r="C42" s="322"/>
      <c r="D42" s="322"/>
      <c r="E42" s="322"/>
      <c r="F42" s="322"/>
      <c r="G42" s="323"/>
      <c r="H42" s="230">
        <v>0</v>
      </c>
      <c r="I42" s="211">
        <f>(I28+I33)*H42</f>
        <v>0</v>
      </c>
    </row>
    <row r="43" spans="1:12" ht="24.95" customHeight="1" x14ac:dyDescent="0.25">
      <c r="A43" s="319" t="s">
        <v>22</v>
      </c>
      <c r="B43" s="320"/>
      <c r="C43" s="320"/>
      <c r="D43" s="320"/>
      <c r="E43" s="320"/>
      <c r="F43" s="320"/>
      <c r="G43" s="321"/>
      <c r="H43" s="224">
        <f>H35+H36+H37+H38+H39+H40+H41+H42</f>
        <v>0.31000000000000005</v>
      </c>
      <c r="I43" s="225">
        <f>I35+I36+I37+I38+I39+I40+I41+I42</f>
        <v>0</v>
      </c>
    </row>
    <row r="44" spans="1:12" ht="24.95" customHeight="1" x14ac:dyDescent="0.25">
      <c r="A44" s="327" t="s">
        <v>62</v>
      </c>
      <c r="B44" s="328"/>
      <c r="C44" s="328"/>
      <c r="D44" s="328"/>
      <c r="E44" s="328"/>
      <c r="F44" s="328"/>
      <c r="G44" s="328"/>
      <c r="H44" s="328"/>
      <c r="I44" s="329"/>
    </row>
    <row r="45" spans="1:12" ht="24.95" customHeight="1" x14ac:dyDescent="0.25">
      <c r="A45" s="226">
        <v>3</v>
      </c>
      <c r="B45" s="330" t="s">
        <v>67</v>
      </c>
      <c r="C45" s="331"/>
      <c r="D45" s="331"/>
      <c r="E45" s="331"/>
      <c r="F45" s="331"/>
      <c r="G45" s="331"/>
      <c r="H45" s="332"/>
      <c r="I45" s="231" t="s">
        <v>16</v>
      </c>
    </row>
    <row r="46" spans="1:12" ht="20.100000000000001" customHeight="1" x14ac:dyDescent="0.25">
      <c r="A46" s="222" t="s">
        <v>1</v>
      </c>
      <c r="B46" s="303" t="s">
        <v>60</v>
      </c>
      <c r="C46" s="304"/>
      <c r="D46" s="304"/>
      <c r="E46" s="304"/>
      <c r="F46" s="304"/>
      <c r="G46" s="304"/>
      <c r="H46" s="305"/>
      <c r="I46" s="256">
        <v>0</v>
      </c>
    </row>
    <row r="47" spans="1:12" ht="20.100000000000001" customHeight="1" x14ac:dyDescent="0.25">
      <c r="A47" s="222" t="s">
        <v>3</v>
      </c>
      <c r="B47" s="303" t="s">
        <v>45</v>
      </c>
      <c r="C47" s="304"/>
      <c r="D47" s="304"/>
      <c r="E47" s="304"/>
      <c r="F47" s="304"/>
      <c r="G47" s="304"/>
      <c r="H47" s="305"/>
      <c r="I47" s="257">
        <v>0</v>
      </c>
    </row>
    <row r="48" spans="1:12" ht="20.100000000000001" customHeight="1" x14ac:dyDescent="0.25">
      <c r="A48" s="222" t="s">
        <v>4</v>
      </c>
      <c r="B48" s="291" t="s">
        <v>61</v>
      </c>
      <c r="C48" s="291"/>
      <c r="D48" s="291"/>
      <c r="E48" s="291"/>
      <c r="F48" s="291"/>
      <c r="G48" s="291"/>
      <c r="H48" s="216"/>
      <c r="I48" s="257">
        <v>0</v>
      </c>
    </row>
    <row r="49" spans="1:9" ht="20.100000000000001" customHeight="1" x14ac:dyDescent="0.25">
      <c r="A49" s="222" t="s">
        <v>5</v>
      </c>
      <c r="B49" s="291" t="s">
        <v>65</v>
      </c>
      <c r="C49" s="291"/>
      <c r="D49" s="291"/>
      <c r="E49" s="291"/>
      <c r="F49" s="291"/>
      <c r="G49" s="291"/>
      <c r="H49" s="216"/>
      <c r="I49" s="256">
        <v>0</v>
      </c>
    </row>
    <row r="50" spans="1:9" ht="20.100000000000001" customHeight="1" x14ac:dyDescent="0.25">
      <c r="A50" s="222" t="s">
        <v>7</v>
      </c>
      <c r="B50" s="291" t="s">
        <v>57</v>
      </c>
      <c r="C50" s="291"/>
      <c r="D50" s="291"/>
      <c r="E50" s="291"/>
      <c r="F50" s="291"/>
      <c r="G50" s="291"/>
      <c r="H50" s="216"/>
      <c r="I50" s="256">
        <v>0</v>
      </c>
    </row>
    <row r="51" spans="1:9" ht="20.100000000000001" customHeight="1" x14ac:dyDescent="0.25">
      <c r="A51" s="222" t="s">
        <v>9</v>
      </c>
      <c r="B51" s="303" t="s">
        <v>58</v>
      </c>
      <c r="C51" s="304"/>
      <c r="D51" s="304"/>
      <c r="E51" s="304"/>
      <c r="F51" s="304"/>
      <c r="G51" s="305"/>
      <c r="H51" s="216"/>
      <c r="I51" s="256">
        <v>0</v>
      </c>
    </row>
    <row r="52" spans="1:9" ht="20.100000000000001" customHeight="1" x14ac:dyDescent="0.25">
      <c r="A52" s="222" t="s">
        <v>27</v>
      </c>
      <c r="B52" s="291" t="s">
        <v>59</v>
      </c>
      <c r="C52" s="291"/>
      <c r="D52" s="291"/>
      <c r="E52" s="291"/>
      <c r="F52" s="291"/>
      <c r="G52" s="291"/>
      <c r="H52" s="216"/>
      <c r="I52" s="256">
        <v>0</v>
      </c>
    </row>
    <row r="53" spans="1:9" ht="24.95" customHeight="1" x14ac:dyDescent="0.25">
      <c r="A53" s="232"/>
      <c r="B53" s="319" t="s">
        <v>22</v>
      </c>
      <c r="C53" s="320"/>
      <c r="D53" s="320"/>
      <c r="E53" s="320"/>
      <c r="F53" s="320"/>
      <c r="G53" s="320"/>
      <c r="H53" s="321"/>
      <c r="I53" s="260">
        <f>SUM(I46:I52)</f>
        <v>0</v>
      </c>
    </row>
    <row r="54" spans="1:9" ht="24.95" customHeight="1" x14ac:dyDescent="0.25">
      <c r="A54" s="316" t="s">
        <v>66</v>
      </c>
      <c r="B54" s="317"/>
      <c r="C54" s="317"/>
      <c r="D54" s="317"/>
      <c r="E54" s="317"/>
      <c r="F54" s="317"/>
      <c r="G54" s="317"/>
      <c r="H54" s="317"/>
      <c r="I54" s="318"/>
    </row>
    <row r="55" spans="1:9" ht="24.95" customHeight="1" x14ac:dyDescent="0.25">
      <c r="A55" s="206">
        <v>4</v>
      </c>
      <c r="B55" s="300" t="s">
        <v>76</v>
      </c>
      <c r="C55" s="301"/>
      <c r="D55" s="301"/>
      <c r="E55" s="301"/>
      <c r="F55" s="301"/>
      <c r="G55" s="302"/>
      <c r="H55" s="206" t="s">
        <v>20</v>
      </c>
      <c r="I55" s="207" t="s">
        <v>16</v>
      </c>
    </row>
    <row r="56" spans="1:9" ht="20.100000000000001" customHeight="1" x14ac:dyDescent="0.25">
      <c r="A56" s="233" t="s">
        <v>1</v>
      </c>
      <c r="B56" s="291" t="s">
        <v>46</v>
      </c>
      <c r="C56" s="291"/>
      <c r="D56" s="291"/>
      <c r="E56" s="291"/>
      <c r="F56" s="291"/>
      <c r="G56" s="291"/>
      <c r="H56" s="258">
        <v>8.3000000000000001E-3</v>
      </c>
      <c r="I56" s="211">
        <f>I28*H56</f>
        <v>0</v>
      </c>
    </row>
    <row r="57" spans="1:9" ht="20.100000000000001" customHeight="1" x14ac:dyDescent="0.25">
      <c r="A57" s="233" t="s">
        <v>3</v>
      </c>
      <c r="B57" s="303" t="s">
        <v>54</v>
      </c>
      <c r="C57" s="304"/>
      <c r="D57" s="304"/>
      <c r="E57" s="304"/>
      <c r="F57" s="304"/>
      <c r="G57" s="305"/>
      <c r="H57" s="210">
        <f>H40*H56</f>
        <v>6.6399999999999999E-4</v>
      </c>
      <c r="I57" s="211">
        <f>H57*I28</f>
        <v>0</v>
      </c>
    </row>
    <row r="58" spans="1:9" ht="20.100000000000001" customHeight="1" x14ac:dyDescent="0.25">
      <c r="A58" s="234" t="s">
        <v>4</v>
      </c>
      <c r="B58" s="291" t="s">
        <v>53</v>
      </c>
      <c r="C58" s="291"/>
      <c r="D58" s="291"/>
      <c r="E58" s="291"/>
      <c r="F58" s="291"/>
      <c r="G58" s="291"/>
      <c r="H58" s="235">
        <v>3.2000000000000001E-2</v>
      </c>
      <c r="I58" s="236">
        <f>H58*I28</f>
        <v>0</v>
      </c>
    </row>
    <row r="59" spans="1:9" ht="20.100000000000001" customHeight="1" x14ac:dyDescent="0.25">
      <c r="A59" s="234" t="s">
        <v>5</v>
      </c>
      <c r="B59" s="291" t="s">
        <v>47</v>
      </c>
      <c r="C59" s="291"/>
      <c r="D59" s="291"/>
      <c r="E59" s="291"/>
      <c r="F59" s="291"/>
      <c r="G59" s="291"/>
      <c r="H59" s="237">
        <v>1.9400000000000001E-2</v>
      </c>
      <c r="I59" s="236">
        <f>I28*H59</f>
        <v>0</v>
      </c>
    </row>
    <row r="60" spans="1:9" ht="20.100000000000001" customHeight="1" x14ac:dyDescent="0.25">
      <c r="A60" s="233" t="s">
        <v>7</v>
      </c>
      <c r="B60" s="303" t="s">
        <v>48</v>
      </c>
      <c r="C60" s="304"/>
      <c r="D60" s="304"/>
      <c r="E60" s="304"/>
      <c r="F60" s="304"/>
      <c r="G60" s="305"/>
      <c r="H60" s="210">
        <f>H59*H43</f>
        <v>6.0140000000000011E-3</v>
      </c>
      <c r="I60" s="211">
        <f>I28*H60</f>
        <v>0</v>
      </c>
    </row>
    <row r="61" spans="1:9" ht="24.95" customHeight="1" x14ac:dyDescent="0.25">
      <c r="A61" s="319" t="s">
        <v>17</v>
      </c>
      <c r="B61" s="328"/>
      <c r="C61" s="328"/>
      <c r="D61" s="328"/>
      <c r="E61" s="328"/>
      <c r="F61" s="328"/>
      <c r="G61" s="329"/>
      <c r="H61" s="238">
        <f>SUM(H56:H60)</f>
        <v>6.6378000000000006E-2</v>
      </c>
      <c r="I61" s="225">
        <f>I56+I57+I58+I59+I60</f>
        <v>0</v>
      </c>
    </row>
    <row r="62" spans="1:9" ht="24.95" customHeight="1" x14ac:dyDescent="0.25">
      <c r="A62" s="297" t="s">
        <v>32</v>
      </c>
      <c r="B62" s="298"/>
      <c r="C62" s="298"/>
      <c r="D62" s="298"/>
      <c r="E62" s="298"/>
      <c r="F62" s="298"/>
      <c r="G62" s="298"/>
      <c r="H62" s="298"/>
      <c r="I62" s="299"/>
    </row>
    <row r="63" spans="1:9" ht="20.100000000000001" customHeight="1" x14ac:dyDescent="0.25">
      <c r="A63" s="219">
        <v>5</v>
      </c>
      <c r="B63" s="300" t="s">
        <v>33</v>
      </c>
      <c r="C63" s="301"/>
      <c r="D63" s="301"/>
      <c r="E63" s="301"/>
      <c r="F63" s="301"/>
      <c r="G63" s="301"/>
      <c r="H63" s="302"/>
      <c r="I63" s="221" t="s">
        <v>16</v>
      </c>
    </row>
    <row r="64" spans="1:9" ht="20.100000000000001" customHeight="1" x14ac:dyDescent="0.25">
      <c r="A64" s="233" t="s">
        <v>1</v>
      </c>
      <c r="B64" s="303" t="s">
        <v>49</v>
      </c>
      <c r="C64" s="304"/>
      <c r="D64" s="304"/>
      <c r="E64" s="304"/>
      <c r="F64" s="304"/>
      <c r="G64" s="304"/>
      <c r="H64" s="305"/>
      <c r="I64" s="257">
        <v>0</v>
      </c>
    </row>
    <row r="65" spans="1:13" ht="20.100000000000001" customHeight="1" x14ac:dyDescent="0.25">
      <c r="A65" s="233" t="s">
        <v>3</v>
      </c>
      <c r="B65" s="303" t="s">
        <v>198</v>
      </c>
      <c r="C65" s="304"/>
      <c r="D65" s="304"/>
      <c r="E65" s="304"/>
      <c r="F65" s="304"/>
      <c r="G65" s="304"/>
      <c r="H65" s="305"/>
      <c r="I65" s="256">
        <f>'Insumos Não Depreciáveis'!F20</f>
        <v>0</v>
      </c>
    </row>
    <row r="66" spans="1:13" ht="20.100000000000001" customHeight="1" x14ac:dyDescent="0.25">
      <c r="A66" s="233" t="s">
        <v>4</v>
      </c>
      <c r="B66" s="337" t="s">
        <v>199</v>
      </c>
      <c r="C66" s="338"/>
      <c r="D66" s="338"/>
      <c r="E66" s="338"/>
      <c r="F66" s="338"/>
      <c r="G66" s="338"/>
      <c r="H66" s="339"/>
      <c r="I66" s="256">
        <f>'Insumos Depreciáveis'!F23</f>
        <v>-8.3333333333333328E-4</v>
      </c>
    </row>
    <row r="67" spans="1:13" ht="20.100000000000001" customHeight="1" x14ac:dyDescent="0.25">
      <c r="A67" s="233" t="s">
        <v>5</v>
      </c>
      <c r="B67" s="303"/>
      <c r="C67" s="304"/>
      <c r="D67" s="304"/>
      <c r="E67" s="304"/>
      <c r="F67" s="304"/>
      <c r="G67" s="304"/>
      <c r="H67" s="305"/>
      <c r="I67" s="256">
        <v>0</v>
      </c>
    </row>
    <row r="68" spans="1:13" ht="18.75" customHeight="1" x14ac:dyDescent="0.25">
      <c r="A68" s="319" t="s">
        <v>17</v>
      </c>
      <c r="B68" s="320"/>
      <c r="C68" s="320"/>
      <c r="D68" s="320"/>
      <c r="E68" s="320"/>
      <c r="F68" s="320"/>
      <c r="G68" s="320"/>
      <c r="H68" s="321"/>
      <c r="I68" s="242">
        <f>I64+I65+I66+I67</f>
        <v>-8.3333333333333328E-4</v>
      </c>
    </row>
    <row r="69" spans="1:13" ht="24.95" customHeight="1" x14ac:dyDescent="0.25">
      <c r="A69" s="340" t="s">
        <v>77</v>
      </c>
      <c r="B69" s="340"/>
      <c r="C69" s="340"/>
      <c r="D69" s="340"/>
      <c r="E69" s="340"/>
      <c r="F69" s="340"/>
      <c r="G69" s="340"/>
      <c r="H69" s="340"/>
      <c r="I69" s="340"/>
    </row>
    <row r="70" spans="1:13" ht="20.100000000000001" customHeight="1" x14ac:dyDescent="0.25">
      <c r="A70" s="219">
        <v>6</v>
      </c>
      <c r="B70" s="347" t="s">
        <v>78</v>
      </c>
      <c r="C70" s="348"/>
      <c r="D70" s="348"/>
      <c r="E70" s="348"/>
      <c r="F70" s="348"/>
      <c r="G70" s="349"/>
      <c r="H70" s="220" t="s">
        <v>68</v>
      </c>
      <c r="I70" s="221" t="s">
        <v>16</v>
      </c>
    </row>
    <row r="71" spans="1:13" ht="20.100000000000001" customHeight="1" x14ac:dyDescent="0.25">
      <c r="A71" s="222" t="s">
        <v>1</v>
      </c>
      <c r="B71" s="337" t="s">
        <v>70</v>
      </c>
      <c r="C71" s="338"/>
      <c r="D71" s="338"/>
      <c r="E71" s="338"/>
      <c r="F71" s="338"/>
      <c r="G71" s="339"/>
      <c r="H71" s="259">
        <v>0.05</v>
      </c>
      <c r="I71" s="243">
        <f>H71*I90</f>
        <v>0</v>
      </c>
    </row>
    <row r="72" spans="1:13" ht="20.100000000000001" customHeight="1" x14ac:dyDescent="0.25">
      <c r="A72" s="222" t="s">
        <v>3</v>
      </c>
      <c r="B72" s="337" t="s">
        <v>71</v>
      </c>
      <c r="C72" s="338"/>
      <c r="D72" s="338"/>
      <c r="E72" s="338"/>
      <c r="F72" s="338"/>
      <c r="G72" s="339"/>
      <c r="H72" s="255">
        <v>0.1</v>
      </c>
      <c r="I72" s="211">
        <f>H72*(I90+I71)</f>
        <v>0</v>
      </c>
    </row>
    <row r="73" spans="1:13" ht="20.100000000000001" customHeight="1" x14ac:dyDescent="0.25">
      <c r="A73" s="222"/>
      <c r="B73" s="239"/>
      <c r="C73" s="240"/>
      <c r="D73" s="240"/>
      <c r="E73" s="240"/>
      <c r="F73" s="240"/>
      <c r="G73" s="241"/>
      <c r="H73" s="244" t="s">
        <v>52</v>
      </c>
      <c r="I73" s="245">
        <f>I85+I86+I87+I88+I89+I91+I71+I72</f>
        <v>-8.3333333333333328E-4</v>
      </c>
    </row>
    <row r="74" spans="1:13" ht="20.100000000000001" customHeight="1" x14ac:dyDescent="0.25">
      <c r="A74" s="222" t="s">
        <v>4</v>
      </c>
      <c r="B74" s="337" t="s">
        <v>34</v>
      </c>
      <c r="C74" s="338"/>
      <c r="D74" s="338"/>
      <c r="E74" s="338"/>
      <c r="F74" s="338"/>
      <c r="G74" s="339"/>
      <c r="H74" s="210">
        <f>H76+H77+H78+H79</f>
        <v>7.5200000000000003E-2</v>
      </c>
      <c r="I74" s="211"/>
      <c r="J74" s="246"/>
      <c r="K74" s="335"/>
      <c r="L74" s="335"/>
      <c r="M74" s="335"/>
    </row>
    <row r="75" spans="1:13" ht="20.100000000000001" customHeight="1" x14ac:dyDescent="0.25">
      <c r="A75" s="222"/>
      <c r="B75" s="337" t="s">
        <v>69</v>
      </c>
      <c r="C75" s="338"/>
      <c r="D75" s="338"/>
      <c r="E75" s="338"/>
      <c r="F75" s="338"/>
      <c r="G75" s="339"/>
      <c r="H75" s="210" t="s">
        <v>35</v>
      </c>
      <c r="I75" s="211" t="s">
        <v>35</v>
      </c>
      <c r="J75" s="246"/>
      <c r="K75" s="336"/>
      <c r="L75" s="336"/>
      <c r="M75" s="336"/>
    </row>
    <row r="76" spans="1:13" ht="20.100000000000001" customHeight="1" x14ac:dyDescent="0.25">
      <c r="A76" s="222"/>
      <c r="B76" s="303" t="s">
        <v>36</v>
      </c>
      <c r="C76" s="304"/>
      <c r="D76" s="304"/>
      <c r="E76" s="304"/>
      <c r="F76" s="304"/>
      <c r="G76" s="305"/>
      <c r="H76" s="258">
        <f>'Simples Nacional'!F6</f>
        <v>2.07E-2</v>
      </c>
      <c r="I76" s="211">
        <f>((I73/(1-H74)*H76))</f>
        <v>-1.8652681660899652E-5</v>
      </c>
    </row>
    <row r="77" spans="1:13" ht="20.100000000000001" customHeight="1" x14ac:dyDescent="0.25">
      <c r="A77" s="222"/>
      <c r="B77" s="303" t="s">
        <v>37</v>
      </c>
      <c r="C77" s="304"/>
      <c r="D77" s="304"/>
      <c r="E77" s="304"/>
      <c r="F77" s="304"/>
      <c r="G77" s="305"/>
      <c r="H77" s="258">
        <f>'Simples Nacional'!G6</f>
        <v>4.4999999999999997E-3</v>
      </c>
      <c r="I77" s="211">
        <f>((I73/(1-H74)*H77))</f>
        <v>-4.0549307958477503E-6</v>
      </c>
    </row>
    <row r="78" spans="1:13" ht="20.100000000000001" customHeight="1" x14ac:dyDescent="0.25">
      <c r="A78" s="222"/>
      <c r="B78" s="303" t="s">
        <v>50</v>
      </c>
      <c r="C78" s="304"/>
      <c r="D78" s="304"/>
      <c r="E78" s="304"/>
      <c r="F78" s="304"/>
      <c r="G78" s="305"/>
      <c r="H78" s="258">
        <v>0.05</v>
      </c>
      <c r="I78" s="211">
        <f>((I73/(1-H74))*H78)</f>
        <v>-4.5054786620530567E-5</v>
      </c>
      <c r="J78" s="333"/>
      <c r="K78" s="334"/>
      <c r="L78" s="334"/>
      <c r="M78" s="334"/>
    </row>
    <row r="79" spans="1:13" ht="20.100000000000001" customHeight="1" x14ac:dyDescent="0.25">
      <c r="A79" s="222"/>
      <c r="B79" s="303" t="s">
        <v>51</v>
      </c>
      <c r="C79" s="304"/>
      <c r="D79" s="209"/>
      <c r="E79" s="209"/>
      <c r="F79" s="209"/>
      <c r="G79" s="209"/>
      <c r="H79" s="258">
        <v>0</v>
      </c>
      <c r="I79" s="211">
        <f>((I73/(1-H74)*H79))</f>
        <v>0</v>
      </c>
    </row>
    <row r="80" spans="1:13" ht="20.100000000000001" customHeight="1" x14ac:dyDescent="0.25">
      <c r="A80" s="319" t="s">
        <v>17</v>
      </c>
      <c r="B80" s="320"/>
      <c r="C80" s="320"/>
      <c r="D80" s="320"/>
      <c r="E80" s="320"/>
      <c r="F80" s="320"/>
      <c r="G80" s="320"/>
      <c r="H80" s="238">
        <f>H71+H72+H74</f>
        <v>0.22520000000000001</v>
      </c>
      <c r="I80" s="225">
        <f>I71+I72+I76+I77+I78+I79</f>
        <v>-6.7762399077277971E-5</v>
      </c>
    </row>
    <row r="81" spans="1:10" ht="18.75" x14ac:dyDescent="0.25">
      <c r="A81" s="341"/>
      <c r="B81" s="342"/>
      <c r="C81" s="342"/>
      <c r="D81" s="342"/>
      <c r="E81" s="342"/>
      <c r="F81" s="342"/>
      <c r="G81" s="342"/>
      <c r="H81" s="342"/>
      <c r="I81" s="343"/>
    </row>
    <row r="82" spans="1:10" ht="18.75" customHeight="1" x14ac:dyDescent="0.25">
      <c r="A82" s="344"/>
      <c r="B82" s="345"/>
      <c r="C82" s="345"/>
      <c r="D82" s="345"/>
      <c r="E82" s="345"/>
      <c r="F82" s="345"/>
      <c r="G82" s="345"/>
      <c r="H82" s="345"/>
      <c r="I82" s="345"/>
    </row>
    <row r="83" spans="1:10" ht="20.100000000000001" customHeight="1" x14ac:dyDescent="0.25">
      <c r="A83" s="346" t="s">
        <v>38</v>
      </c>
      <c r="B83" s="346"/>
      <c r="C83" s="346"/>
      <c r="D83" s="346"/>
      <c r="E83" s="346"/>
      <c r="F83" s="346"/>
      <c r="G83" s="346"/>
      <c r="H83" s="346"/>
      <c r="I83" s="346"/>
    </row>
    <row r="84" spans="1:10" ht="20.100000000000001" customHeight="1" x14ac:dyDescent="0.25">
      <c r="A84" s="351" t="s">
        <v>39</v>
      </c>
      <c r="B84" s="351"/>
      <c r="C84" s="351"/>
      <c r="D84" s="351"/>
      <c r="E84" s="351"/>
      <c r="F84" s="351"/>
      <c r="G84" s="351"/>
      <c r="H84" s="351"/>
      <c r="I84" s="247" t="s">
        <v>16</v>
      </c>
    </row>
    <row r="85" spans="1:10" ht="20.100000000000001" customHeight="1" x14ac:dyDescent="0.25">
      <c r="A85" s="248" t="s">
        <v>1</v>
      </c>
      <c r="B85" s="291" t="s">
        <v>73</v>
      </c>
      <c r="C85" s="291"/>
      <c r="D85" s="291"/>
      <c r="E85" s="291"/>
      <c r="F85" s="291"/>
      <c r="G85" s="291"/>
      <c r="H85" s="291"/>
      <c r="I85" s="249">
        <f>I28</f>
        <v>0</v>
      </c>
    </row>
    <row r="86" spans="1:10" ht="20.100000000000001" customHeight="1" x14ac:dyDescent="0.25">
      <c r="A86" s="248" t="s">
        <v>3</v>
      </c>
      <c r="B86" s="291" t="s">
        <v>79</v>
      </c>
      <c r="C86" s="291"/>
      <c r="D86" s="291"/>
      <c r="E86" s="291"/>
      <c r="F86" s="291"/>
      <c r="G86" s="291"/>
      <c r="H86" s="291"/>
      <c r="I86" s="249">
        <f>I33</f>
        <v>0</v>
      </c>
    </row>
    <row r="87" spans="1:10" ht="20.100000000000001" customHeight="1" x14ac:dyDescent="0.25">
      <c r="A87" s="248" t="s">
        <v>4</v>
      </c>
      <c r="B87" s="303" t="s">
        <v>80</v>
      </c>
      <c r="C87" s="304"/>
      <c r="D87" s="304"/>
      <c r="E87" s="304"/>
      <c r="F87" s="304"/>
      <c r="G87" s="304"/>
      <c r="H87" s="305"/>
      <c r="I87" s="249">
        <f>I43</f>
        <v>0</v>
      </c>
    </row>
    <row r="88" spans="1:10" ht="20.100000000000001" customHeight="1" x14ac:dyDescent="0.25">
      <c r="A88" s="248" t="s">
        <v>5</v>
      </c>
      <c r="B88" s="291" t="s">
        <v>74</v>
      </c>
      <c r="C88" s="291"/>
      <c r="D88" s="291"/>
      <c r="E88" s="291"/>
      <c r="F88" s="291"/>
      <c r="G88" s="291"/>
      <c r="H88" s="291"/>
      <c r="I88" s="249">
        <f>I53</f>
        <v>0</v>
      </c>
    </row>
    <row r="89" spans="1:10" ht="20.100000000000001" customHeight="1" x14ac:dyDescent="0.25">
      <c r="A89" s="248" t="s">
        <v>7</v>
      </c>
      <c r="B89" s="291" t="s">
        <v>75</v>
      </c>
      <c r="C89" s="291"/>
      <c r="D89" s="291"/>
      <c r="E89" s="291"/>
      <c r="F89" s="291"/>
      <c r="G89" s="291"/>
      <c r="H89" s="291"/>
      <c r="I89" s="249">
        <f>I61</f>
        <v>0</v>
      </c>
    </row>
    <row r="90" spans="1:10" ht="20.100000000000001" customHeight="1" x14ac:dyDescent="0.25">
      <c r="A90" s="248"/>
      <c r="B90" s="283" t="s">
        <v>31</v>
      </c>
      <c r="C90" s="284"/>
      <c r="D90" s="284"/>
      <c r="E90" s="284"/>
      <c r="F90" s="284"/>
      <c r="G90" s="284"/>
      <c r="H90" s="285"/>
      <c r="I90" s="250">
        <f>SUM(I85:I89)</f>
        <v>0</v>
      </c>
    </row>
    <row r="91" spans="1:10" ht="20.100000000000001" customHeight="1" x14ac:dyDescent="0.25">
      <c r="A91" s="248" t="s">
        <v>9</v>
      </c>
      <c r="B91" s="291" t="s">
        <v>40</v>
      </c>
      <c r="C91" s="291"/>
      <c r="D91" s="291"/>
      <c r="E91" s="291"/>
      <c r="F91" s="291"/>
      <c r="G91" s="291"/>
      <c r="H91" s="291"/>
      <c r="I91" s="249">
        <f>I68</f>
        <v>-8.3333333333333328E-4</v>
      </c>
    </row>
    <row r="92" spans="1:10" ht="30" customHeight="1" x14ac:dyDescent="0.25">
      <c r="A92" s="248" t="s">
        <v>27</v>
      </c>
      <c r="B92" s="291" t="s">
        <v>81</v>
      </c>
      <c r="C92" s="291"/>
      <c r="D92" s="291"/>
      <c r="E92" s="291"/>
      <c r="F92" s="291"/>
      <c r="G92" s="291"/>
      <c r="H92" s="291"/>
      <c r="I92" s="249">
        <f>I80</f>
        <v>-6.7762399077277971E-5</v>
      </c>
    </row>
    <row r="93" spans="1:10" ht="24.95" customHeight="1" x14ac:dyDescent="0.4">
      <c r="A93" s="350" t="s">
        <v>41</v>
      </c>
      <c r="B93" s="350"/>
      <c r="C93" s="350"/>
      <c r="D93" s="350"/>
      <c r="E93" s="350"/>
      <c r="F93" s="350"/>
      <c r="G93" s="350"/>
      <c r="H93" s="350"/>
      <c r="I93" s="251">
        <f>SUM(I90:I92)</f>
        <v>-9.010957324106113E-4</v>
      </c>
    </row>
    <row r="94" spans="1:10" ht="20.100000000000001" customHeight="1" x14ac:dyDescent="0.25">
      <c r="A94" s="252"/>
      <c r="B94" s="252"/>
      <c r="C94" s="252"/>
      <c r="D94" s="252"/>
      <c r="E94" s="252"/>
      <c r="F94" s="252"/>
      <c r="G94" s="252"/>
      <c r="H94" s="252"/>
      <c r="I94" s="253"/>
      <c r="J94" s="205"/>
    </row>
    <row r="97" spans="10:10" ht="18.75" customHeight="1" x14ac:dyDescent="0.25"/>
    <row r="100" spans="10:10" ht="18.75" customHeight="1" x14ac:dyDescent="0.25"/>
    <row r="101" spans="10:10" ht="18.75" customHeight="1" x14ac:dyDescent="0.25">
      <c r="J101" s="254"/>
    </row>
    <row r="102" spans="10:10" ht="18.75" customHeight="1" x14ac:dyDescent="0.25"/>
    <row r="109" spans="10:10" x14ac:dyDescent="0.25">
      <c r="J109" s="246"/>
    </row>
    <row r="123" s="202" customFormat="1" ht="20.25" customHeight="1" x14ac:dyDescent="0.25"/>
    <row r="130" s="202" customFormat="1" ht="18.75" customHeight="1" x14ac:dyDescent="0.25"/>
    <row r="137" s="202" customFormat="1" ht="33.75" customHeight="1" x14ac:dyDescent="0.25"/>
  </sheetData>
  <sheetProtection algorithmName="SHA-512" hashValue="GLuBw3yLBmJiDPWI1EuWx8lkrrdWyZke7CqrRLmzSZPWOUNFc0rulh3ql4qjgfHTB7Lax+Zv94Ab90QQNx7knw==" saltValue="hUpPoZgBMp0Rfv7DcT6I9A==" spinCount="100000" sheet="1" objects="1" scenarios="1"/>
  <mergeCells count="106">
    <mergeCell ref="B92:H92"/>
    <mergeCell ref="A93:H93"/>
    <mergeCell ref="A84:H84"/>
    <mergeCell ref="B85:H85"/>
    <mergeCell ref="B86:H86"/>
    <mergeCell ref="B88:H88"/>
    <mergeCell ref="B89:H89"/>
    <mergeCell ref="B91:H91"/>
    <mergeCell ref="B87:H87"/>
    <mergeCell ref="B90:H90"/>
    <mergeCell ref="A80:G80"/>
    <mergeCell ref="A81:I81"/>
    <mergeCell ref="A82:I82"/>
    <mergeCell ref="A83:I83"/>
    <mergeCell ref="B70:G70"/>
    <mergeCell ref="B71:G71"/>
    <mergeCell ref="B72:G72"/>
    <mergeCell ref="B74:G74"/>
    <mergeCell ref="B75:G75"/>
    <mergeCell ref="B76:G76"/>
    <mergeCell ref="B79:C79"/>
    <mergeCell ref="B77:G77"/>
    <mergeCell ref="B78:G78"/>
    <mergeCell ref="A54:I54"/>
    <mergeCell ref="B50:G50"/>
    <mergeCell ref="B51:G51"/>
    <mergeCell ref="B52:G52"/>
    <mergeCell ref="B53:H53"/>
    <mergeCell ref="A61:G61"/>
    <mergeCell ref="J78:M78"/>
    <mergeCell ref="B55:G55"/>
    <mergeCell ref="B56:G56"/>
    <mergeCell ref="B57:G57"/>
    <mergeCell ref="K74:M74"/>
    <mergeCell ref="B58:G58"/>
    <mergeCell ref="K75:M75"/>
    <mergeCell ref="B59:G59"/>
    <mergeCell ref="B60:G60"/>
    <mergeCell ref="B66:H66"/>
    <mergeCell ref="B67:H67"/>
    <mergeCell ref="A68:H68"/>
    <mergeCell ref="A69:I69"/>
    <mergeCell ref="A62:I62"/>
    <mergeCell ref="B63:H63"/>
    <mergeCell ref="B64:H64"/>
    <mergeCell ref="B65:H65"/>
    <mergeCell ref="A43:G43"/>
    <mergeCell ref="B46:H46"/>
    <mergeCell ref="B47:H47"/>
    <mergeCell ref="B48:G48"/>
    <mergeCell ref="B49:G49"/>
    <mergeCell ref="B37:G37"/>
    <mergeCell ref="B38:G38"/>
    <mergeCell ref="B39:G39"/>
    <mergeCell ref="B40:G40"/>
    <mergeCell ref="B41:G41"/>
    <mergeCell ref="B42:G42"/>
    <mergeCell ref="A44:I44"/>
    <mergeCell ref="B45:H45"/>
    <mergeCell ref="A33:G33"/>
    <mergeCell ref="B34:G34"/>
    <mergeCell ref="B35:G35"/>
    <mergeCell ref="B36:G36"/>
    <mergeCell ref="A28:H28"/>
    <mergeCell ref="A29:I29"/>
    <mergeCell ref="B30:G30"/>
    <mergeCell ref="B31:G31"/>
    <mergeCell ref="B32:G32"/>
    <mergeCell ref="B25:G25"/>
    <mergeCell ref="B26:G26"/>
    <mergeCell ref="B27:G27"/>
    <mergeCell ref="B19:G19"/>
    <mergeCell ref="H19:I19"/>
    <mergeCell ref="A20:I20"/>
    <mergeCell ref="A21:I21"/>
    <mergeCell ref="B22:G22"/>
    <mergeCell ref="B23:H23"/>
    <mergeCell ref="B17:G17"/>
    <mergeCell ref="H17:I17"/>
    <mergeCell ref="B18:G18"/>
    <mergeCell ref="H18:I18"/>
    <mergeCell ref="A14:I14"/>
    <mergeCell ref="A13:I13"/>
    <mergeCell ref="B15:G15"/>
    <mergeCell ref="H15:I15"/>
    <mergeCell ref="B24:G24"/>
    <mergeCell ref="B12:G12"/>
    <mergeCell ref="H12:I12"/>
    <mergeCell ref="B7:G7"/>
    <mergeCell ref="H7:I7"/>
    <mergeCell ref="B8:G8"/>
    <mergeCell ref="H8:I8"/>
    <mergeCell ref="B9:G9"/>
    <mergeCell ref="H9:I9"/>
    <mergeCell ref="B16:G16"/>
    <mergeCell ref="H16:I16"/>
    <mergeCell ref="A1:I1"/>
    <mergeCell ref="A2:I2"/>
    <mergeCell ref="A3:I3"/>
    <mergeCell ref="A4:I4"/>
    <mergeCell ref="A5:I5"/>
    <mergeCell ref="A6:I6"/>
    <mergeCell ref="B10:G10"/>
    <mergeCell ref="H10:I10"/>
    <mergeCell ref="B11:G11"/>
    <mergeCell ref="H11:I11"/>
  </mergeCells>
  <pageMargins left="0.511811024" right="0.511811024" top="0.78740157499999996" bottom="0.78740157499999996" header="0.31496062000000002" footer="0.31496062000000002"/>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10"/>
  <sheetViews>
    <sheetView topLeftCell="B9" zoomScale="90" zoomScaleNormal="90" workbookViewId="0">
      <selection activeCell="H79" sqref="H79"/>
    </sheetView>
  </sheetViews>
  <sheetFormatPr defaultRowHeight="15" x14ac:dyDescent="0.25"/>
  <cols>
    <col min="1" max="1" width="36.140625" hidden="1" customWidth="1"/>
    <col min="2" max="2" width="9" customWidth="1"/>
    <col min="3" max="3" width="51.85546875" customWidth="1"/>
    <col min="4" max="4" width="40" customWidth="1"/>
    <col min="6" max="6" width="34.140625" customWidth="1"/>
    <col min="7" max="7" width="63.7109375" customWidth="1"/>
    <col min="8" max="8" width="18.140625" customWidth="1"/>
    <col min="9" max="9" width="17.5703125" customWidth="1"/>
    <col min="10" max="10" width="18.5703125" customWidth="1"/>
    <col min="11" max="11" width="17.5703125" customWidth="1"/>
  </cols>
  <sheetData>
    <row r="1" spans="1:7" ht="108.75" customHeight="1" x14ac:dyDescent="0.25">
      <c r="A1" s="47"/>
      <c r="B1" s="358"/>
      <c r="C1" s="358"/>
      <c r="D1" s="358"/>
      <c r="E1" s="358"/>
      <c r="F1" s="358"/>
      <c r="G1" s="358"/>
    </row>
    <row r="2" spans="1:7" x14ac:dyDescent="0.25">
      <c r="A2" s="47"/>
      <c r="B2" s="484" t="s">
        <v>82</v>
      </c>
      <c r="C2" s="484"/>
      <c r="D2" s="484"/>
      <c r="E2" s="484"/>
      <c r="F2" s="484"/>
      <c r="G2" s="484"/>
    </row>
    <row r="3" spans="1:7" ht="23.25" x14ac:dyDescent="0.35">
      <c r="A3" s="47"/>
      <c r="B3" s="445" t="s">
        <v>83</v>
      </c>
      <c r="C3" s="445"/>
      <c r="D3" s="445"/>
      <c r="E3" s="445"/>
      <c r="F3" s="445"/>
      <c r="G3" s="445"/>
    </row>
    <row r="4" spans="1:7" ht="24.95" customHeight="1" x14ac:dyDescent="0.25">
      <c r="A4" s="49"/>
      <c r="B4" s="10"/>
      <c r="C4" s="11"/>
      <c r="D4" s="11"/>
      <c r="E4" s="11"/>
      <c r="F4" s="11"/>
      <c r="G4" s="11"/>
    </row>
    <row r="5" spans="1:7" ht="24.95" customHeight="1" x14ac:dyDescent="0.25">
      <c r="B5" s="482" t="s">
        <v>73</v>
      </c>
      <c r="C5" s="483"/>
      <c r="D5" s="446" t="s">
        <v>84</v>
      </c>
      <c r="E5" s="446"/>
      <c r="F5" s="446"/>
      <c r="G5" s="12" t="s">
        <v>85</v>
      </c>
    </row>
    <row r="6" spans="1:7" ht="24.95" customHeight="1" x14ac:dyDescent="0.25">
      <c r="B6" s="7" t="s">
        <v>1</v>
      </c>
      <c r="C6" s="4" t="s">
        <v>86</v>
      </c>
      <c r="D6" s="447"/>
      <c r="E6" s="447"/>
      <c r="F6" s="447"/>
      <c r="G6" s="8" t="s">
        <v>87</v>
      </c>
    </row>
    <row r="7" spans="1:7" ht="24.95" customHeight="1" x14ac:dyDescent="0.25">
      <c r="B7" s="7" t="s">
        <v>3</v>
      </c>
      <c r="C7" s="4" t="s">
        <v>88</v>
      </c>
      <c r="D7" s="448" t="s">
        <v>89</v>
      </c>
      <c r="E7" s="448"/>
      <c r="F7" s="448"/>
      <c r="G7" s="1" t="s">
        <v>90</v>
      </c>
    </row>
    <row r="8" spans="1:7" ht="24.95" customHeight="1" x14ac:dyDescent="0.25">
      <c r="B8" s="7" t="s">
        <v>4</v>
      </c>
      <c r="C8" s="4" t="s">
        <v>91</v>
      </c>
      <c r="D8" s="478" t="s">
        <v>200</v>
      </c>
      <c r="E8" s="478"/>
      <c r="F8" s="478"/>
      <c r="G8" s="1" t="s">
        <v>92</v>
      </c>
    </row>
    <row r="9" spans="1:7" ht="91.5" customHeight="1" x14ac:dyDescent="0.25">
      <c r="B9" s="7" t="s">
        <v>5</v>
      </c>
      <c r="C9" s="13" t="s">
        <v>93</v>
      </c>
      <c r="D9" s="447" t="s">
        <v>201</v>
      </c>
      <c r="E9" s="447"/>
      <c r="F9" s="447"/>
      <c r="G9" s="1" t="s">
        <v>94</v>
      </c>
    </row>
    <row r="10" spans="1:7" ht="71.25" customHeight="1" x14ac:dyDescent="0.25">
      <c r="B10" s="460" t="s">
        <v>95</v>
      </c>
      <c r="C10" s="461"/>
      <c r="D10" s="461"/>
      <c r="E10" s="461"/>
      <c r="F10" s="461"/>
      <c r="G10" s="462"/>
    </row>
    <row r="11" spans="1:7" ht="67.5" hidden="1" customHeight="1" x14ac:dyDescent="0.25">
      <c r="B11" s="479" t="s">
        <v>96</v>
      </c>
      <c r="C11" s="480"/>
      <c r="D11" s="480"/>
      <c r="E11" s="480"/>
      <c r="F11" s="480"/>
      <c r="G11" s="481"/>
    </row>
    <row r="12" spans="1:7" ht="21" customHeight="1" x14ac:dyDescent="0.25">
      <c r="B12" s="14"/>
      <c r="C12" s="19"/>
      <c r="D12" s="19"/>
      <c r="E12" s="19"/>
      <c r="F12" s="19"/>
      <c r="G12" s="15"/>
    </row>
    <row r="13" spans="1:7" ht="24.95" customHeight="1" x14ac:dyDescent="0.25">
      <c r="B13" s="386" t="s">
        <v>97</v>
      </c>
      <c r="C13" s="405"/>
      <c r="D13" s="22" t="s">
        <v>98</v>
      </c>
      <c r="E13" s="397" t="s">
        <v>84</v>
      </c>
      <c r="F13" s="399"/>
      <c r="G13" s="45" t="s">
        <v>85</v>
      </c>
    </row>
    <row r="14" spans="1:7" ht="24.95" customHeight="1" x14ac:dyDescent="0.25">
      <c r="B14" s="6" t="s">
        <v>1</v>
      </c>
      <c r="C14" s="23" t="s">
        <v>99</v>
      </c>
      <c r="D14" s="24">
        <v>8.3333333333333329E-2</v>
      </c>
      <c r="E14" s="421" t="s">
        <v>100</v>
      </c>
      <c r="F14" s="422"/>
      <c r="G14" s="25" t="s">
        <v>101</v>
      </c>
    </row>
    <row r="15" spans="1:7" ht="24.95" customHeight="1" x14ac:dyDescent="0.25">
      <c r="B15" s="6" t="s">
        <v>3</v>
      </c>
      <c r="C15" s="23" t="s">
        <v>102</v>
      </c>
      <c r="D15" s="24">
        <v>2.7777777777777776E-2</v>
      </c>
      <c r="E15" s="421" t="s">
        <v>103</v>
      </c>
      <c r="F15" s="422"/>
      <c r="G15" s="25" t="s">
        <v>104</v>
      </c>
    </row>
    <row r="16" spans="1:7" x14ac:dyDescent="0.25">
      <c r="B16" s="449" t="s">
        <v>105</v>
      </c>
      <c r="C16" s="449"/>
      <c r="D16" s="26">
        <v>0.1111111111111111</v>
      </c>
      <c r="E16" s="470"/>
      <c r="F16" s="471"/>
      <c r="G16" s="27"/>
    </row>
    <row r="17" spans="1:7" ht="15" customHeight="1" x14ac:dyDescent="0.25">
      <c r="B17" s="472" t="s">
        <v>106</v>
      </c>
      <c r="C17" s="473"/>
      <c r="D17" s="473"/>
      <c r="E17" s="473"/>
      <c r="F17" s="473"/>
      <c r="G17" s="474"/>
    </row>
    <row r="18" spans="1:7" ht="15" customHeight="1" x14ac:dyDescent="0.25">
      <c r="A18" s="50"/>
      <c r="B18" s="442" t="s">
        <v>107</v>
      </c>
      <c r="C18" s="443"/>
      <c r="D18" s="443"/>
      <c r="E18" s="443"/>
      <c r="F18" s="443"/>
      <c r="G18" s="444"/>
    </row>
    <row r="19" spans="1:7" ht="25.5" customHeight="1" x14ac:dyDescent="0.25">
      <c r="A19" s="50"/>
      <c r="B19" s="442" t="s">
        <v>108</v>
      </c>
      <c r="C19" s="443"/>
      <c r="D19" s="443"/>
      <c r="E19" s="443"/>
      <c r="F19" s="443"/>
      <c r="G19" s="444"/>
    </row>
    <row r="20" spans="1:7" x14ac:dyDescent="0.25">
      <c r="B20" s="388"/>
      <c r="C20" s="389"/>
      <c r="D20" s="389"/>
      <c r="E20" s="389"/>
      <c r="F20" s="389"/>
      <c r="G20" s="390"/>
    </row>
    <row r="21" spans="1:7" ht="24.95" customHeight="1" x14ac:dyDescent="0.25">
      <c r="B21" s="28"/>
      <c r="C21" s="29"/>
      <c r="D21" s="30"/>
      <c r="E21" s="30"/>
      <c r="F21" s="30"/>
      <c r="G21" s="21"/>
    </row>
    <row r="22" spans="1:7" ht="24.95" customHeight="1" x14ac:dyDescent="0.25">
      <c r="B22" s="386" t="s">
        <v>109</v>
      </c>
      <c r="C22" s="405"/>
      <c r="D22" s="45" t="s">
        <v>98</v>
      </c>
      <c r="E22" s="397" t="s">
        <v>85</v>
      </c>
      <c r="F22" s="398"/>
      <c r="G22" s="399"/>
    </row>
    <row r="23" spans="1:7" ht="24.95" customHeight="1" x14ac:dyDescent="0.25">
      <c r="A23" s="47"/>
      <c r="B23" s="6" t="s">
        <v>1</v>
      </c>
      <c r="C23" s="8" t="s">
        <v>110</v>
      </c>
      <c r="D23" s="2">
        <v>0.2</v>
      </c>
      <c r="E23" s="417" t="s">
        <v>111</v>
      </c>
      <c r="F23" s="418"/>
      <c r="G23" s="419"/>
    </row>
    <row r="24" spans="1:7" ht="24.95" customHeight="1" x14ac:dyDescent="0.25">
      <c r="B24" s="7" t="s">
        <v>3</v>
      </c>
      <c r="C24" s="5" t="s">
        <v>112</v>
      </c>
      <c r="D24" s="46">
        <v>0</v>
      </c>
      <c r="E24" s="417"/>
      <c r="F24" s="418"/>
      <c r="G24" s="419"/>
    </row>
    <row r="25" spans="1:7" ht="24.95" customHeight="1" x14ac:dyDescent="0.25">
      <c r="A25" s="47"/>
      <c r="B25" s="7" t="s">
        <v>4</v>
      </c>
      <c r="C25" s="5" t="s">
        <v>25</v>
      </c>
      <c r="D25" s="46">
        <v>0</v>
      </c>
      <c r="E25" s="417"/>
      <c r="F25" s="418"/>
      <c r="G25" s="419"/>
    </row>
    <row r="26" spans="1:7" ht="24.95" customHeight="1" x14ac:dyDescent="0.25">
      <c r="A26" s="47"/>
      <c r="B26" s="7" t="s">
        <v>5</v>
      </c>
      <c r="C26" s="5" t="s">
        <v>28</v>
      </c>
      <c r="D26" s="46">
        <v>0</v>
      </c>
      <c r="E26" s="417"/>
      <c r="F26" s="418"/>
      <c r="G26" s="419"/>
    </row>
    <row r="27" spans="1:7" ht="24.95" customHeight="1" x14ac:dyDescent="0.25">
      <c r="B27" s="7" t="s">
        <v>7</v>
      </c>
      <c r="C27" s="5" t="s">
        <v>113</v>
      </c>
      <c r="D27" s="46">
        <v>0</v>
      </c>
      <c r="E27" s="417"/>
      <c r="F27" s="418"/>
      <c r="G27" s="419"/>
    </row>
    <row r="28" spans="1:7" ht="24.95" customHeight="1" x14ac:dyDescent="0.25">
      <c r="B28" s="7" t="s">
        <v>9</v>
      </c>
      <c r="C28" s="5" t="s">
        <v>30</v>
      </c>
      <c r="D28" s="46">
        <v>0.08</v>
      </c>
      <c r="E28" s="417" t="s">
        <v>114</v>
      </c>
      <c r="F28" s="418"/>
      <c r="G28" s="419"/>
    </row>
    <row r="29" spans="1:7" ht="24.95" customHeight="1" x14ac:dyDescent="0.25">
      <c r="A29" s="47"/>
      <c r="B29" s="7" t="s">
        <v>27</v>
      </c>
      <c r="C29" s="13" t="s">
        <v>115</v>
      </c>
      <c r="D29" s="46">
        <v>0.03</v>
      </c>
      <c r="E29" s="417" t="s">
        <v>116</v>
      </c>
      <c r="F29" s="418"/>
      <c r="G29" s="419"/>
    </row>
    <row r="30" spans="1:7" ht="24.95" customHeight="1" x14ac:dyDescent="0.25">
      <c r="A30" s="47"/>
      <c r="B30" s="7" t="s">
        <v>29</v>
      </c>
      <c r="C30" s="5" t="s">
        <v>26</v>
      </c>
      <c r="D30" s="46">
        <v>0</v>
      </c>
      <c r="E30" s="417"/>
      <c r="F30" s="418"/>
      <c r="G30" s="419"/>
    </row>
    <row r="31" spans="1:7" ht="36.75" customHeight="1" x14ac:dyDescent="0.25">
      <c r="A31" s="47"/>
      <c r="B31" s="420" t="s">
        <v>117</v>
      </c>
      <c r="C31" s="420"/>
      <c r="D31" s="186">
        <v>0.31</v>
      </c>
      <c r="E31" s="394"/>
      <c r="F31" s="395"/>
      <c r="G31" s="396"/>
    </row>
    <row r="32" spans="1:7" ht="44.25" customHeight="1" x14ac:dyDescent="0.25">
      <c r="B32" s="475" t="s">
        <v>165</v>
      </c>
      <c r="C32" s="476"/>
      <c r="D32" s="476"/>
      <c r="E32" s="476"/>
      <c r="F32" s="476"/>
      <c r="G32" s="477"/>
    </row>
    <row r="33" spans="1:7" ht="15" customHeight="1" x14ac:dyDescent="0.25">
      <c r="B33" s="391" t="s">
        <v>162</v>
      </c>
      <c r="C33" s="392"/>
      <c r="D33" s="392"/>
      <c r="E33" s="392"/>
      <c r="F33" s="392"/>
      <c r="G33" s="393"/>
    </row>
    <row r="34" spans="1:7" ht="15" customHeight="1" x14ac:dyDescent="0.25">
      <c r="A34" s="47"/>
      <c r="B34" s="442" t="s">
        <v>118</v>
      </c>
      <c r="C34" s="468"/>
      <c r="D34" s="468"/>
      <c r="E34" s="468"/>
      <c r="F34" s="468"/>
      <c r="G34" s="469"/>
    </row>
    <row r="35" spans="1:7" ht="31.5" customHeight="1" x14ac:dyDescent="0.25">
      <c r="B35" s="423" t="s">
        <v>119</v>
      </c>
      <c r="C35" s="424"/>
      <c r="D35" s="424"/>
      <c r="E35" s="424"/>
      <c r="F35" s="424"/>
      <c r="G35" s="425"/>
    </row>
    <row r="36" spans="1:7" ht="54.75" customHeight="1" x14ac:dyDescent="0.25">
      <c r="B36" s="423" t="s">
        <v>120</v>
      </c>
      <c r="C36" s="424"/>
      <c r="D36" s="424"/>
      <c r="E36" s="424"/>
      <c r="F36" s="424"/>
      <c r="G36" s="425"/>
    </row>
    <row r="37" spans="1:7" ht="24.95" customHeight="1" x14ac:dyDescent="0.25">
      <c r="B37" s="20"/>
      <c r="C37" s="21"/>
      <c r="D37" s="21"/>
      <c r="E37" s="21"/>
      <c r="F37" s="21"/>
      <c r="G37" s="21"/>
    </row>
    <row r="38" spans="1:7" ht="24.95" customHeight="1" x14ac:dyDescent="0.25">
      <c r="B38" s="386" t="s">
        <v>163</v>
      </c>
      <c r="C38" s="387"/>
      <c r="D38" s="16"/>
      <c r="E38" s="397" t="s">
        <v>85</v>
      </c>
      <c r="F38" s="398"/>
      <c r="G38" s="399"/>
    </row>
    <row r="39" spans="1:7" ht="24.95" customHeight="1" x14ac:dyDescent="0.25">
      <c r="B39" s="7" t="s">
        <v>1</v>
      </c>
      <c r="C39" s="440" t="s">
        <v>121</v>
      </c>
      <c r="D39" s="441"/>
      <c r="E39" s="61" t="s">
        <v>122</v>
      </c>
      <c r="F39" s="62"/>
      <c r="G39" s="60"/>
    </row>
    <row r="40" spans="1:7" ht="24.95" customHeight="1" x14ac:dyDescent="0.25">
      <c r="B40" s="7" t="s">
        <v>3</v>
      </c>
      <c r="C40" s="17" t="s">
        <v>123</v>
      </c>
      <c r="D40" s="18"/>
      <c r="E40" s="57" t="s">
        <v>124</v>
      </c>
      <c r="F40" s="58"/>
      <c r="G40" s="59"/>
    </row>
    <row r="41" spans="1:7" ht="24.95" customHeight="1" x14ac:dyDescent="0.25">
      <c r="B41" s="7" t="s">
        <v>4</v>
      </c>
      <c r="C41" s="17" t="s">
        <v>58</v>
      </c>
      <c r="D41" s="18"/>
      <c r="E41" s="57" t="s">
        <v>125</v>
      </c>
      <c r="F41" s="58"/>
      <c r="G41" s="59"/>
    </row>
    <row r="42" spans="1:7" ht="43.5" customHeight="1" x14ac:dyDescent="0.25">
      <c r="B42" s="187" t="s">
        <v>5</v>
      </c>
      <c r="C42" s="188" t="s">
        <v>59</v>
      </c>
      <c r="D42" s="189"/>
      <c r="E42" s="190" t="s">
        <v>125</v>
      </c>
      <c r="F42" s="191"/>
      <c r="G42" s="192"/>
    </row>
    <row r="43" spans="1:7" ht="54" customHeight="1" x14ac:dyDescent="0.25">
      <c r="B43" s="431" t="s">
        <v>164</v>
      </c>
      <c r="C43" s="432"/>
      <c r="D43" s="432"/>
      <c r="E43" s="432"/>
      <c r="F43" s="432"/>
      <c r="G43" s="433"/>
    </row>
    <row r="44" spans="1:7" ht="36" customHeight="1" x14ac:dyDescent="0.25">
      <c r="A44" s="82"/>
      <c r="B44" s="391" t="s">
        <v>126</v>
      </c>
      <c r="C44" s="392"/>
      <c r="D44" s="392"/>
      <c r="E44" s="392"/>
      <c r="F44" s="392"/>
      <c r="G44" s="393"/>
    </row>
    <row r="45" spans="1:7" ht="24.95" customHeight="1" x14ac:dyDescent="0.25">
      <c r="B45" s="20"/>
      <c r="C45" s="21"/>
      <c r="D45" s="21"/>
      <c r="E45" s="21"/>
      <c r="F45" s="21"/>
      <c r="G45" s="21"/>
    </row>
    <row r="46" spans="1:7" ht="24.95" customHeight="1" x14ac:dyDescent="0.25">
      <c r="B46" s="386" t="s">
        <v>75</v>
      </c>
      <c r="C46" s="405"/>
      <c r="D46" s="31" t="s">
        <v>98</v>
      </c>
      <c r="E46" s="397" t="s">
        <v>84</v>
      </c>
      <c r="F46" s="399"/>
      <c r="G46" s="45" t="s">
        <v>85</v>
      </c>
    </row>
    <row r="47" spans="1:7" ht="24.95" customHeight="1" x14ac:dyDescent="0.25">
      <c r="B47" s="54" t="s">
        <v>1</v>
      </c>
      <c r="C47" s="64" t="s">
        <v>127</v>
      </c>
      <c r="D47" s="55">
        <v>4.1999999999999997E-3</v>
      </c>
      <c r="E47" s="403" t="s">
        <v>274</v>
      </c>
      <c r="F47" s="404"/>
      <c r="G47" s="65" t="s">
        <v>128</v>
      </c>
    </row>
    <row r="48" spans="1:7" ht="24.95" customHeight="1" x14ac:dyDescent="0.25">
      <c r="B48" s="54" t="s">
        <v>3</v>
      </c>
      <c r="C48" s="64" t="s">
        <v>129</v>
      </c>
      <c r="D48" s="55">
        <v>2.9999999999999997E-4</v>
      </c>
      <c r="E48" s="403" t="s">
        <v>272</v>
      </c>
      <c r="F48" s="404"/>
      <c r="G48" s="65" t="s">
        <v>130</v>
      </c>
    </row>
    <row r="49" spans="1:11" ht="24.95" customHeight="1" thickBot="1" x14ac:dyDescent="0.3">
      <c r="B49" s="56" t="s">
        <v>4</v>
      </c>
      <c r="C49" s="66" t="s">
        <v>170</v>
      </c>
      <c r="D49" s="67">
        <v>3.2000000000000001E-2</v>
      </c>
      <c r="E49" s="68" t="s">
        <v>166</v>
      </c>
      <c r="F49" s="69"/>
      <c r="G49" s="65" t="s">
        <v>131</v>
      </c>
    </row>
    <row r="50" spans="1:11" ht="63" customHeight="1" thickBot="1" x14ac:dyDescent="0.3">
      <c r="B50" s="70" t="s">
        <v>5</v>
      </c>
      <c r="C50" s="71" t="s">
        <v>132</v>
      </c>
      <c r="D50" s="72" t="s">
        <v>266</v>
      </c>
      <c r="E50" s="456"/>
      <c r="F50" s="457"/>
      <c r="G50" s="65" t="s">
        <v>133</v>
      </c>
      <c r="H50" s="193" t="s">
        <v>267</v>
      </c>
      <c r="I50" s="194" t="s">
        <v>268</v>
      </c>
      <c r="J50" s="194" t="s">
        <v>269</v>
      </c>
      <c r="K50" s="194" t="s">
        <v>270</v>
      </c>
    </row>
    <row r="51" spans="1:11" ht="24.95" customHeight="1" thickTop="1" thickBot="1" x14ac:dyDescent="0.3">
      <c r="B51" s="73"/>
      <c r="C51" s="63"/>
      <c r="D51" s="74"/>
      <c r="E51" s="403"/>
      <c r="F51" s="404"/>
      <c r="G51" s="65" t="s">
        <v>134</v>
      </c>
      <c r="H51" s="195">
        <v>12</v>
      </c>
      <c r="I51" s="196">
        <v>1.94</v>
      </c>
      <c r="J51" s="196">
        <v>0.19400000000000001</v>
      </c>
      <c r="K51" s="196"/>
    </row>
    <row r="52" spans="1:11" ht="24.95" customHeight="1" thickBot="1" x14ac:dyDescent="0.3">
      <c r="A52" s="49"/>
      <c r="B52" s="70" t="s">
        <v>7</v>
      </c>
      <c r="C52" s="71" t="s">
        <v>135</v>
      </c>
      <c r="D52" s="72" t="s">
        <v>273</v>
      </c>
      <c r="E52" s="450"/>
      <c r="F52" s="451"/>
      <c r="G52" s="65" t="s">
        <v>136</v>
      </c>
      <c r="H52" s="197">
        <v>24</v>
      </c>
      <c r="I52" s="198">
        <v>1.0669999999999999</v>
      </c>
      <c r="J52" s="198">
        <v>1.0669999999999999</v>
      </c>
      <c r="K52" s="198">
        <v>25.6</v>
      </c>
    </row>
    <row r="53" spans="1:11" ht="24.95" customHeight="1" thickBot="1" x14ac:dyDescent="0.3">
      <c r="B53" s="73"/>
      <c r="C53" s="75"/>
      <c r="D53" s="76"/>
      <c r="E53" s="403"/>
      <c r="F53" s="404"/>
      <c r="G53" s="65"/>
      <c r="H53" s="195">
        <v>36</v>
      </c>
      <c r="I53" s="196">
        <v>0.77</v>
      </c>
      <c r="J53" s="196">
        <v>0.77</v>
      </c>
      <c r="K53" s="196">
        <v>27.92</v>
      </c>
    </row>
    <row r="54" spans="1:11" ht="24.95" customHeight="1" thickBot="1" x14ac:dyDescent="0.3">
      <c r="B54" s="452" t="s">
        <v>137</v>
      </c>
      <c r="C54" s="452"/>
      <c r="D54" s="77"/>
      <c r="E54" s="78" t="s">
        <v>167</v>
      </c>
      <c r="F54" s="79"/>
      <c r="G54" s="80"/>
      <c r="H54" s="197">
        <v>48</v>
      </c>
      <c r="I54" s="198">
        <v>0.63</v>
      </c>
      <c r="J54" s="198">
        <v>0.63</v>
      </c>
      <c r="K54" s="198">
        <v>30.24</v>
      </c>
    </row>
    <row r="55" spans="1:11" ht="39" customHeight="1" thickBot="1" x14ac:dyDescent="0.3">
      <c r="B55" s="453" t="s">
        <v>138</v>
      </c>
      <c r="C55" s="453"/>
      <c r="D55" s="81"/>
      <c r="E55" s="454" t="s">
        <v>168</v>
      </c>
      <c r="F55" s="455"/>
      <c r="G55" s="184"/>
      <c r="H55" s="195">
        <v>60</v>
      </c>
      <c r="I55" s="196">
        <v>0.54</v>
      </c>
      <c r="J55" s="196">
        <v>0.54</v>
      </c>
      <c r="K55" s="196">
        <v>32.56</v>
      </c>
    </row>
    <row r="56" spans="1:11" ht="36" customHeight="1" thickBot="1" x14ac:dyDescent="0.3">
      <c r="B56" s="414" t="s">
        <v>169</v>
      </c>
      <c r="C56" s="415"/>
      <c r="D56" s="415"/>
      <c r="E56" s="415"/>
      <c r="F56" s="415"/>
      <c r="G56" s="416"/>
      <c r="H56" s="383" t="s">
        <v>271</v>
      </c>
      <c r="I56" s="384"/>
      <c r="J56" s="384"/>
      <c r="K56" s="385"/>
    </row>
    <row r="57" spans="1:11" ht="52.5" customHeight="1" x14ac:dyDescent="0.25">
      <c r="B57" s="408" t="s">
        <v>171</v>
      </c>
      <c r="C57" s="409"/>
      <c r="D57" s="409"/>
      <c r="E57" s="409"/>
      <c r="F57" s="409"/>
      <c r="G57" s="410"/>
    </row>
    <row r="58" spans="1:11" ht="53.25" customHeight="1" x14ac:dyDescent="0.25">
      <c r="B58" s="408" t="s">
        <v>139</v>
      </c>
      <c r="C58" s="409"/>
      <c r="D58" s="409"/>
      <c r="E58" s="409"/>
      <c r="F58" s="409"/>
      <c r="G58" s="410"/>
    </row>
    <row r="59" spans="1:11" ht="48" customHeight="1" x14ac:dyDescent="0.25">
      <c r="B59" s="408" t="s">
        <v>172</v>
      </c>
      <c r="C59" s="409"/>
      <c r="D59" s="409"/>
      <c r="E59" s="409"/>
      <c r="F59" s="409"/>
      <c r="G59" s="410"/>
    </row>
    <row r="60" spans="1:11" ht="12.75" customHeight="1" x14ac:dyDescent="0.25">
      <c r="B60" s="411" t="s">
        <v>173</v>
      </c>
      <c r="C60" s="412"/>
      <c r="D60" s="412"/>
      <c r="E60" s="412"/>
      <c r="F60" s="412"/>
      <c r="G60" s="413"/>
    </row>
    <row r="61" spans="1:11" ht="24.95" customHeight="1" x14ac:dyDescent="0.25">
      <c r="B61" s="14"/>
      <c r="C61" s="44"/>
      <c r="D61" s="44"/>
      <c r="E61" s="44"/>
      <c r="F61" s="44"/>
      <c r="G61" s="44"/>
    </row>
    <row r="62" spans="1:11" ht="24.95" customHeight="1" x14ac:dyDescent="0.25">
      <c r="B62" s="386" t="s">
        <v>140</v>
      </c>
      <c r="C62" s="387"/>
      <c r="D62" s="405"/>
      <c r="E62" s="397" t="s">
        <v>85</v>
      </c>
      <c r="F62" s="398"/>
      <c r="G62" s="399"/>
    </row>
    <row r="63" spans="1:11" ht="24.95" customHeight="1" x14ac:dyDescent="0.25">
      <c r="B63" s="7" t="s">
        <v>1</v>
      </c>
      <c r="C63" s="438" t="s">
        <v>49</v>
      </c>
      <c r="D63" s="439"/>
      <c r="E63" s="435" t="s">
        <v>141</v>
      </c>
      <c r="F63" s="436"/>
      <c r="G63" s="437"/>
    </row>
    <row r="64" spans="1:11" ht="24.95" customHeight="1" x14ac:dyDescent="0.25">
      <c r="B64" s="7" t="s">
        <v>3</v>
      </c>
      <c r="C64" s="83" t="s">
        <v>175</v>
      </c>
      <c r="D64" s="43"/>
      <c r="E64" s="434" t="s">
        <v>142</v>
      </c>
      <c r="F64" s="434"/>
      <c r="G64" s="434"/>
    </row>
    <row r="65" spans="2:7" ht="33.75" customHeight="1" x14ac:dyDescent="0.25">
      <c r="B65" s="7" t="s">
        <v>4</v>
      </c>
      <c r="C65" s="83" t="s">
        <v>174</v>
      </c>
      <c r="D65" s="43"/>
      <c r="E65" s="434"/>
      <c r="F65" s="434"/>
      <c r="G65" s="434"/>
    </row>
    <row r="66" spans="2:7" ht="40.5" customHeight="1" x14ac:dyDescent="0.25">
      <c r="B66" s="428" t="s">
        <v>143</v>
      </c>
      <c r="C66" s="429"/>
      <c r="D66" s="429"/>
      <c r="E66" s="429"/>
      <c r="F66" s="429"/>
      <c r="G66" s="430"/>
    </row>
    <row r="67" spans="2:7" ht="24.95" customHeight="1" x14ac:dyDescent="0.25">
      <c r="B67" s="14"/>
      <c r="C67" s="19"/>
      <c r="D67" s="19"/>
      <c r="E67" s="19"/>
      <c r="F67" s="19"/>
      <c r="G67" s="19"/>
    </row>
    <row r="68" spans="2:7" ht="24.95" customHeight="1" x14ac:dyDescent="0.25">
      <c r="B68" s="406" t="s">
        <v>144</v>
      </c>
      <c r="C68" s="407"/>
      <c r="D68" s="35" t="s">
        <v>98</v>
      </c>
      <c r="E68" s="446" t="s">
        <v>84</v>
      </c>
      <c r="F68" s="446"/>
      <c r="G68" s="446"/>
    </row>
    <row r="69" spans="2:7" ht="24.95" customHeight="1" x14ac:dyDescent="0.25">
      <c r="B69" s="32" t="s">
        <v>1</v>
      </c>
      <c r="C69" s="33" t="s">
        <v>145</v>
      </c>
      <c r="D69" s="3">
        <v>0.05</v>
      </c>
      <c r="E69" s="426" t="s">
        <v>176</v>
      </c>
      <c r="F69" s="427"/>
      <c r="G69" s="427"/>
    </row>
    <row r="70" spans="2:7" ht="24.95" customHeight="1" x14ac:dyDescent="0.25">
      <c r="B70" s="32" t="s">
        <v>3</v>
      </c>
      <c r="C70" s="33" t="s">
        <v>146</v>
      </c>
      <c r="D70" s="3">
        <v>0.1</v>
      </c>
      <c r="E70" s="427" t="s">
        <v>147</v>
      </c>
      <c r="F70" s="427"/>
      <c r="G70" s="427"/>
    </row>
    <row r="71" spans="2:7" ht="24.95" customHeight="1" x14ac:dyDescent="0.25">
      <c r="B71" s="36" t="s">
        <v>4</v>
      </c>
      <c r="C71" s="37" t="s">
        <v>148</v>
      </c>
      <c r="D71" s="3">
        <v>0.14250000000000002</v>
      </c>
      <c r="E71" s="465" t="s">
        <v>149</v>
      </c>
      <c r="F71" s="466"/>
      <c r="G71" s="467"/>
    </row>
    <row r="72" spans="2:7" ht="24.95" customHeight="1" x14ac:dyDescent="0.25">
      <c r="B72" s="6" t="s">
        <v>150</v>
      </c>
      <c r="C72" s="8" t="s">
        <v>151</v>
      </c>
      <c r="D72" s="38">
        <v>9.2499999999999999E-2</v>
      </c>
      <c r="E72" s="464" t="s">
        <v>152</v>
      </c>
      <c r="F72" s="401"/>
      <c r="G72" s="402"/>
    </row>
    <row r="73" spans="2:7" ht="24.95" customHeight="1" x14ac:dyDescent="0.25">
      <c r="B73" s="34"/>
      <c r="C73" s="9" t="s">
        <v>153</v>
      </c>
      <c r="D73" s="39">
        <v>0.03</v>
      </c>
      <c r="E73" s="185"/>
      <c r="F73" s="182"/>
      <c r="G73" s="183"/>
    </row>
    <row r="74" spans="2:7" ht="24.95" customHeight="1" x14ac:dyDescent="0.25">
      <c r="B74" s="34"/>
      <c r="C74" s="9" t="s">
        <v>154</v>
      </c>
      <c r="D74" s="40">
        <v>6.4999999999999997E-3</v>
      </c>
      <c r="E74" s="400" t="s">
        <v>155</v>
      </c>
      <c r="F74" s="401"/>
      <c r="G74" s="402"/>
    </row>
    <row r="75" spans="2:7" ht="24.95" customHeight="1" x14ac:dyDescent="0.25">
      <c r="B75" s="6" t="s">
        <v>156</v>
      </c>
      <c r="C75" s="8" t="s">
        <v>157</v>
      </c>
      <c r="D75" s="41">
        <v>0.05</v>
      </c>
      <c r="E75" s="400" t="s">
        <v>158</v>
      </c>
      <c r="F75" s="401"/>
      <c r="G75" s="402"/>
    </row>
    <row r="76" spans="2:7" ht="77.25" customHeight="1" x14ac:dyDescent="0.25">
      <c r="B76" s="199" t="s">
        <v>159</v>
      </c>
      <c r="C76" s="200" t="s">
        <v>179</v>
      </c>
      <c r="D76" s="201">
        <v>0</v>
      </c>
      <c r="E76" s="51"/>
      <c r="F76" s="47"/>
      <c r="G76" s="52"/>
    </row>
    <row r="77" spans="2:7" ht="88.5" customHeight="1" x14ac:dyDescent="0.25">
      <c r="B77" s="460" t="s">
        <v>177</v>
      </c>
      <c r="C77" s="461"/>
      <c r="D77" s="461"/>
      <c r="E77" s="461"/>
      <c r="F77" s="461"/>
      <c r="G77" s="462"/>
    </row>
    <row r="78" spans="2:7" ht="51.75" customHeight="1" x14ac:dyDescent="0.25">
      <c r="B78" s="442" t="s">
        <v>275</v>
      </c>
      <c r="C78" s="443"/>
      <c r="D78" s="443"/>
      <c r="E78" s="443"/>
      <c r="F78" s="443"/>
      <c r="G78" s="444"/>
    </row>
    <row r="79" spans="2:7" ht="123.75" customHeight="1" x14ac:dyDescent="0.25">
      <c r="B79" s="42"/>
      <c r="C79" s="463" t="s">
        <v>276</v>
      </c>
      <c r="D79" s="458"/>
      <c r="E79" s="458"/>
      <c r="F79" s="458"/>
      <c r="G79" s="459"/>
    </row>
    <row r="80" spans="2:7" ht="113.25" customHeight="1" x14ac:dyDescent="0.25">
      <c r="B80" s="42"/>
      <c r="C80" s="458" t="s">
        <v>277</v>
      </c>
      <c r="D80" s="458"/>
      <c r="E80" s="458"/>
      <c r="F80" s="458"/>
      <c r="G80" s="459"/>
    </row>
    <row r="81" spans="2:7" ht="46.5" customHeight="1" x14ac:dyDescent="0.25">
      <c r="B81" s="388" t="s">
        <v>178</v>
      </c>
      <c r="C81" s="389"/>
      <c r="D81" s="389"/>
      <c r="E81" s="389"/>
      <c r="F81" s="389"/>
      <c r="G81" s="390"/>
    </row>
    <row r="82" spans="2:7" ht="15" customHeight="1" x14ac:dyDescent="0.25"/>
    <row r="83" spans="2:7" ht="15" customHeight="1" x14ac:dyDescent="0.25"/>
    <row r="84" spans="2:7" ht="15" customHeight="1" x14ac:dyDescent="0.25"/>
    <row r="85" spans="2:7" ht="15" customHeight="1" x14ac:dyDescent="0.25"/>
    <row r="88" spans="2:7" ht="15" customHeight="1" x14ac:dyDescent="0.25"/>
    <row r="89" spans="2:7" ht="15" customHeight="1" x14ac:dyDescent="0.25"/>
    <row r="97" spans="1:1" x14ac:dyDescent="0.25">
      <c r="A97" s="47"/>
    </row>
    <row r="98" spans="1:1" x14ac:dyDescent="0.25">
      <c r="A98" s="47"/>
    </row>
    <row r="103" spans="1:1" x14ac:dyDescent="0.25">
      <c r="A103" s="48"/>
    </row>
    <row r="104" spans="1:1" x14ac:dyDescent="0.25">
      <c r="A104" s="53"/>
    </row>
    <row r="105" spans="1:1" x14ac:dyDescent="0.25">
      <c r="A105" s="47"/>
    </row>
    <row r="106" spans="1:1" x14ac:dyDescent="0.25">
      <c r="A106" s="47"/>
    </row>
    <row r="107" spans="1:1" x14ac:dyDescent="0.25">
      <c r="A107" s="47"/>
    </row>
    <row r="108" spans="1:1" x14ac:dyDescent="0.25">
      <c r="A108" s="47"/>
    </row>
    <row r="109" spans="1:1" x14ac:dyDescent="0.25">
      <c r="A109" s="47"/>
    </row>
    <row r="110" spans="1:1" x14ac:dyDescent="0.25">
      <c r="A110" s="47"/>
    </row>
  </sheetData>
  <mergeCells count="78">
    <mergeCell ref="B1:G1"/>
    <mergeCell ref="B34:G34"/>
    <mergeCell ref="E16:F16"/>
    <mergeCell ref="B17:G17"/>
    <mergeCell ref="B18:G18"/>
    <mergeCell ref="E13:F13"/>
    <mergeCell ref="B13:C13"/>
    <mergeCell ref="B22:C22"/>
    <mergeCell ref="B32:G32"/>
    <mergeCell ref="E15:F15"/>
    <mergeCell ref="D8:F8"/>
    <mergeCell ref="D9:F9"/>
    <mergeCell ref="B11:G11"/>
    <mergeCell ref="B10:G10"/>
    <mergeCell ref="B5:C5"/>
    <mergeCell ref="B2:G2"/>
    <mergeCell ref="C80:G80"/>
    <mergeCell ref="B77:G77"/>
    <mergeCell ref="B78:G78"/>
    <mergeCell ref="C79:G79"/>
    <mergeCell ref="E70:G70"/>
    <mergeCell ref="E72:G72"/>
    <mergeCell ref="E71:G71"/>
    <mergeCell ref="E68:G68"/>
    <mergeCell ref="E46:F46"/>
    <mergeCell ref="E51:F51"/>
    <mergeCell ref="E52:F52"/>
    <mergeCell ref="E53:F53"/>
    <mergeCell ref="B57:G57"/>
    <mergeCell ref="B54:C54"/>
    <mergeCell ref="B55:C55"/>
    <mergeCell ref="E55:F55"/>
    <mergeCell ref="E50:F50"/>
    <mergeCell ref="B3:G3"/>
    <mergeCell ref="D5:F5"/>
    <mergeCell ref="D6:F6"/>
    <mergeCell ref="D7:F7"/>
    <mergeCell ref="B16:C16"/>
    <mergeCell ref="B31:C31"/>
    <mergeCell ref="E75:G75"/>
    <mergeCell ref="E14:F14"/>
    <mergeCell ref="B35:G35"/>
    <mergeCell ref="B36:G36"/>
    <mergeCell ref="E69:G69"/>
    <mergeCell ref="B66:G66"/>
    <mergeCell ref="B43:G43"/>
    <mergeCell ref="B44:G44"/>
    <mergeCell ref="E64:G65"/>
    <mergeCell ref="E63:G63"/>
    <mergeCell ref="E47:F47"/>
    <mergeCell ref="C63:D63"/>
    <mergeCell ref="C39:D39"/>
    <mergeCell ref="B19:G20"/>
    <mergeCell ref="E22:G22"/>
    <mergeCell ref="E23:G23"/>
    <mergeCell ref="E24:G24"/>
    <mergeCell ref="E25:G25"/>
    <mergeCell ref="E30:G30"/>
    <mergeCell ref="E28:G28"/>
    <mergeCell ref="E26:G26"/>
    <mergeCell ref="E27:G27"/>
    <mergeCell ref="E29:G29"/>
    <mergeCell ref="H56:K56"/>
    <mergeCell ref="B38:C38"/>
    <mergeCell ref="B81:G81"/>
    <mergeCell ref="B33:G33"/>
    <mergeCell ref="E31:G31"/>
    <mergeCell ref="E38:G38"/>
    <mergeCell ref="E74:G74"/>
    <mergeCell ref="E48:F48"/>
    <mergeCell ref="B46:C46"/>
    <mergeCell ref="B62:D62"/>
    <mergeCell ref="B68:C68"/>
    <mergeCell ref="E62:G62"/>
    <mergeCell ref="B58:G58"/>
    <mergeCell ref="B60:G60"/>
    <mergeCell ref="B59:G59"/>
    <mergeCell ref="B56:G56"/>
  </mergeCells>
  <pageMargins left="0.511811024" right="0.511811024" top="0.78740157499999996" bottom="0.78740157499999996" header="0.31496062000000002" footer="0.31496062000000002"/>
  <pageSetup paperSize="9"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59"/>
  <sheetViews>
    <sheetView workbookViewId="0">
      <selection activeCell="H6" sqref="H6:I6"/>
    </sheetView>
  </sheetViews>
  <sheetFormatPr defaultRowHeight="15" x14ac:dyDescent="0.25"/>
  <cols>
    <col min="1" max="1" width="32.28515625" customWidth="1"/>
    <col min="2" max="2" width="33.28515625" customWidth="1"/>
    <col min="3" max="3" width="20.7109375" customWidth="1"/>
    <col min="4" max="4" width="18.85546875" customWidth="1"/>
    <col min="5" max="5" width="21.5703125" customWidth="1"/>
    <col min="6" max="7" width="17.28515625" customWidth="1"/>
    <col min="15" max="15" width="36.140625" customWidth="1"/>
  </cols>
  <sheetData>
    <row r="1" spans="1:25" ht="85.5" customHeight="1" x14ac:dyDescent="0.25">
      <c r="A1" s="486"/>
      <c r="B1" s="486"/>
      <c r="C1" s="486"/>
      <c r="D1" s="486"/>
      <c r="E1" s="486"/>
      <c r="F1" s="486"/>
      <c r="G1" s="486"/>
      <c r="H1" s="486"/>
      <c r="I1" s="486"/>
      <c r="J1" s="486"/>
      <c r="K1" s="486"/>
      <c r="L1" s="486"/>
      <c r="M1" s="486"/>
      <c r="N1" s="486"/>
      <c r="O1" s="486"/>
      <c r="P1" s="104"/>
      <c r="Q1" s="104"/>
      <c r="R1" s="104"/>
      <c r="S1" s="104"/>
      <c r="T1" s="104"/>
      <c r="U1" s="104"/>
      <c r="V1" s="104"/>
      <c r="W1" s="104"/>
      <c r="X1" s="104"/>
      <c r="Y1" s="84"/>
    </row>
    <row r="2" spans="1:25" ht="23.25" x14ac:dyDescent="0.25">
      <c r="A2" s="487"/>
      <c r="B2" s="487"/>
      <c r="C2" s="487"/>
      <c r="D2" s="487"/>
      <c r="E2" s="487"/>
      <c r="F2" s="487"/>
      <c r="G2" s="487"/>
      <c r="H2" s="487"/>
      <c r="I2" s="487"/>
      <c r="J2" s="487"/>
      <c r="K2" s="487"/>
      <c r="L2" s="487"/>
      <c r="M2" s="487"/>
      <c r="N2" s="487"/>
      <c r="O2" s="487"/>
      <c r="P2" s="104"/>
      <c r="Q2" s="104"/>
      <c r="R2" s="104"/>
      <c r="S2" s="104"/>
      <c r="T2" s="104"/>
      <c r="U2" s="104"/>
      <c r="V2" s="104"/>
      <c r="W2" s="104"/>
      <c r="X2" s="104"/>
      <c r="Y2" s="84"/>
    </row>
    <row r="3" spans="1:25" x14ac:dyDescent="0.25">
      <c r="A3" s="84"/>
      <c r="B3" s="84"/>
      <c r="C3" s="84"/>
      <c r="D3" s="84"/>
      <c r="E3" s="84"/>
      <c r="F3" s="84"/>
      <c r="G3" s="84"/>
      <c r="H3" s="84"/>
      <c r="I3" s="84"/>
      <c r="J3" s="84"/>
      <c r="K3" s="84"/>
      <c r="L3" s="84"/>
      <c r="M3" s="84"/>
      <c r="N3" s="84"/>
      <c r="O3" s="84"/>
      <c r="P3" s="84"/>
      <c r="Q3" s="84"/>
      <c r="R3" s="84"/>
      <c r="S3" s="84"/>
      <c r="T3" s="84"/>
      <c r="U3" s="84"/>
      <c r="V3" s="84"/>
      <c r="W3" s="84"/>
      <c r="X3" s="84"/>
      <c r="Y3" s="84"/>
    </row>
    <row r="4" spans="1:25" ht="44.25" customHeight="1" x14ac:dyDescent="0.25">
      <c r="A4" s="488" t="s">
        <v>203</v>
      </c>
      <c r="B4" s="490" t="s">
        <v>204</v>
      </c>
      <c r="C4" s="492" t="s">
        <v>205</v>
      </c>
      <c r="D4" s="493" t="s">
        <v>206</v>
      </c>
      <c r="E4" s="493"/>
      <c r="F4" s="493"/>
      <c r="G4" s="493"/>
      <c r="H4" s="493"/>
      <c r="I4" s="493"/>
      <c r="J4" s="84"/>
      <c r="K4" s="84"/>
      <c r="L4" s="84"/>
      <c r="M4" s="84"/>
      <c r="N4" s="84"/>
      <c r="O4" s="84"/>
      <c r="P4" s="84"/>
      <c r="Q4" s="84"/>
      <c r="R4" s="84"/>
      <c r="S4" s="84"/>
      <c r="T4" s="84"/>
      <c r="U4" s="84"/>
      <c r="V4" s="84"/>
      <c r="W4" s="84"/>
      <c r="X4" s="84"/>
      <c r="Y4" s="84"/>
    </row>
    <row r="5" spans="1:25" ht="54.75" customHeight="1" x14ac:dyDescent="0.25">
      <c r="A5" s="489"/>
      <c r="B5" s="491"/>
      <c r="C5" s="492"/>
      <c r="D5" s="85" t="s">
        <v>207</v>
      </c>
      <c r="E5" s="85" t="s">
        <v>208</v>
      </c>
      <c r="F5" s="86" t="s">
        <v>154</v>
      </c>
      <c r="G5" s="86" t="s">
        <v>153</v>
      </c>
      <c r="H5" s="494" t="s">
        <v>209</v>
      </c>
      <c r="I5" s="494"/>
      <c r="J5" s="84"/>
      <c r="K5" s="84"/>
      <c r="L5" s="84"/>
      <c r="M5" s="84"/>
      <c r="N5" s="84"/>
      <c r="O5" s="84"/>
      <c r="P5" s="105" t="s">
        <v>219</v>
      </c>
      <c r="Q5" s="84"/>
      <c r="R5" s="84"/>
      <c r="S5" s="84"/>
      <c r="T5" s="84"/>
      <c r="U5" s="84"/>
      <c r="V5" s="84"/>
      <c r="W5" s="84"/>
      <c r="X5" s="84"/>
      <c r="Y5" s="84"/>
    </row>
    <row r="6" spans="1:25" ht="90.75" customHeight="1" x14ac:dyDescent="0.4">
      <c r="A6" s="87"/>
      <c r="B6" s="88">
        <v>1300000</v>
      </c>
      <c r="C6" s="89">
        <f>D18</f>
        <v>0.1094</v>
      </c>
      <c r="D6" s="89">
        <f>G27</f>
        <v>1.95E-2</v>
      </c>
      <c r="E6" s="89">
        <f t="shared" ref="E6:G6" si="0">H27</f>
        <v>2.1000000000000001E-2</v>
      </c>
      <c r="F6" s="90">
        <f t="shared" si="0"/>
        <v>2.07E-2</v>
      </c>
      <c r="G6" s="90">
        <f t="shared" si="0"/>
        <v>4.4999999999999997E-3</v>
      </c>
      <c r="H6" s="485">
        <f>L27</f>
        <v>4.3700000000000003E-2</v>
      </c>
      <c r="I6" s="485"/>
      <c r="J6" s="84"/>
      <c r="K6" s="84"/>
      <c r="L6" s="84"/>
      <c r="M6" s="84"/>
      <c r="N6" s="84"/>
      <c r="O6" s="84"/>
      <c r="P6" s="106">
        <f>K27</f>
        <v>0</v>
      </c>
      <c r="Q6" s="84"/>
      <c r="R6" s="84"/>
      <c r="S6" s="84"/>
      <c r="T6" s="84"/>
      <c r="U6" s="84"/>
      <c r="V6" s="84"/>
      <c r="W6" s="84"/>
      <c r="X6" s="84"/>
      <c r="Y6" s="84"/>
    </row>
    <row r="7" spans="1:25" ht="409.5" customHeight="1" x14ac:dyDescent="0.25">
      <c r="A7" s="84"/>
      <c r="B7" s="84"/>
      <c r="C7" s="84"/>
      <c r="D7" s="84"/>
      <c r="E7" s="84"/>
      <c r="F7" s="84"/>
      <c r="G7" s="84"/>
      <c r="H7" s="84"/>
      <c r="I7" s="84"/>
      <c r="J7" s="84"/>
      <c r="K7" s="84"/>
      <c r="L7" s="84"/>
      <c r="M7" s="91"/>
      <c r="N7" s="84"/>
      <c r="O7" s="84"/>
      <c r="P7" s="84"/>
      <c r="Q7" s="84"/>
      <c r="R7" s="84"/>
      <c r="S7" s="84"/>
      <c r="T7" s="84"/>
      <c r="U7" s="84"/>
      <c r="V7" s="84"/>
      <c r="W7" s="84"/>
      <c r="X7" s="84"/>
      <c r="Y7" s="84"/>
    </row>
    <row r="8" spans="1:25" ht="36.75" customHeight="1" x14ac:dyDescent="0.25">
      <c r="A8" s="176" t="s">
        <v>210</v>
      </c>
      <c r="B8" s="177"/>
      <c r="C8" s="177"/>
      <c r="D8" s="177"/>
      <c r="E8" s="178"/>
      <c r="F8" s="84"/>
      <c r="G8" s="179" t="s">
        <v>211</v>
      </c>
      <c r="H8" s="180"/>
      <c r="I8" s="180"/>
      <c r="J8" s="180"/>
      <c r="K8" s="180"/>
      <c r="L8" s="181"/>
      <c r="M8" s="84"/>
      <c r="N8" s="84"/>
      <c r="O8" s="84"/>
      <c r="P8" s="84"/>
      <c r="Q8" s="84"/>
      <c r="R8" s="84"/>
      <c r="S8" s="84"/>
      <c r="T8" s="84"/>
      <c r="U8" s="84"/>
      <c r="V8" s="84"/>
      <c r="W8" s="84"/>
      <c r="X8" s="84"/>
      <c r="Y8" s="84"/>
    </row>
    <row r="9" spans="1:25" ht="15.75" thickBot="1" x14ac:dyDescent="0.3">
      <c r="A9" s="70" t="s">
        <v>212</v>
      </c>
      <c r="B9" s="92" t="s">
        <v>213</v>
      </c>
      <c r="C9" s="92" t="s">
        <v>214</v>
      </c>
      <c r="D9" s="92" t="s">
        <v>215</v>
      </c>
      <c r="E9" s="92" t="s">
        <v>216</v>
      </c>
      <c r="F9" s="84"/>
      <c r="G9" s="135" t="s">
        <v>207</v>
      </c>
      <c r="H9" s="135" t="s">
        <v>208</v>
      </c>
      <c r="I9" s="135" t="s">
        <v>217</v>
      </c>
      <c r="J9" s="135" t="s">
        <v>218</v>
      </c>
      <c r="K9" s="135" t="s">
        <v>219</v>
      </c>
      <c r="L9" s="135" t="s">
        <v>209</v>
      </c>
      <c r="M9" s="84"/>
      <c r="N9" s="84"/>
      <c r="O9" s="84"/>
      <c r="P9" s="84"/>
      <c r="Q9" s="84"/>
      <c r="R9" s="84"/>
      <c r="S9" s="84"/>
      <c r="T9" s="84"/>
      <c r="U9" s="84"/>
      <c r="V9" s="84"/>
      <c r="W9" s="84"/>
      <c r="X9" s="84"/>
      <c r="Y9" s="84"/>
    </row>
    <row r="10" spans="1:25" ht="15.75" thickBot="1" x14ac:dyDescent="0.3">
      <c r="A10" s="93" t="s">
        <v>220</v>
      </c>
      <c r="B10" s="94">
        <v>0</v>
      </c>
      <c r="C10" s="94">
        <v>180000</v>
      </c>
      <c r="D10" s="95">
        <v>4.4999999999999998E-2</v>
      </c>
      <c r="E10" s="96">
        <v>0</v>
      </c>
      <c r="F10" s="97"/>
      <c r="G10" s="98">
        <v>0.188</v>
      </c>
      <c r="H10" s="98">
        <v>0.152</v>
      </c>
      <c r="I10" s="98">
        <v>0.1767</v>
      </c>
      <c r="J10" s="98">
        <v>3.8300000000000001E-2</v>
      </c>
      <c r="K10" s="98">
        <v>0</v>
      </c>
      <c r="L10" s="98">
        <v>0.44500000000000001</v>
      </c>
      <c r="M10" s="84"/>
      <c r="N10" s="84"/>
      <c r="O10" s="84"/>
      <c r="P10" s="107">
        <v>0.188</v>
      </c>
      <c r="Q10" s="108">
        <v>0.152</v>
      </c>
      <c r="R10" s="108">
        <v>0.1767</v>
      </c>
      <c r="S10" s="108">
        <v>3.8300000000000001E-2</v>
      </c>
      <c r="T10" s="108">
        <v>0.44500000000000001</v>
      </c>
      <c r="U10" s="84"/>
      <c r="V10" s="84"/>
      <c r="W10" s="84"/>
      <c r="X10" s="84"/>
      <c r="Y10" s="84"/>
    </row>
    <row r="11" spans="1:25" ht="15.75" thickBot="1" x14ac:dyDescent="0.3">
      <c r="A11" s="93" t="s">
        <v>221</v>
      </c>
      <c r="B11" s="99">
        <v>180000.01</v>
      </c>
      <c r="C11" s="99">
        <v>360000</v>
      </c>
      <c r="D11" s="95">
        <v>0.09</v>
      </c>
      <c r="E11" s="96">
        <v>8100</v>
      </c>
      <c r="F11" s="97"/>
      <c r="G11" s="98">
        <v>0.19800000000000001</v>
      </c>
      <c r="H11" s="98">
        <v>0.152</v>
      </c>
      <c r="I11" s="98">
        <v>0.20549999999999999</v>
      </c>
      <c r="J11" s="98">
        <v>4.4499999999999998E-2</v>
      </c>
      <c r="K11" s="98">
        <v>0</v>
      </c>
      <c r="L11" s="98">
        <v>0.4</v>
      </c>
      <c r="M11" s="84"/>
      <c r="N11" s="84"/>
      <c r="O11" s="84"/>
      <c r="P11" s="109">
        <v>0.19800000000000001</v>
      </c>
      <c r="Q11" s="110">
        <v>0.152</v>
      </c>
      <c r="R11" s="110">
        <v>0.20549999999999999</v>
      </c>
      <c r="S11" s="110">
        <v>4.4499999999999998E-2</v>
      </c>
      <c r="T11" s="110">
        <v>0.4</v>
      </c>
      <c r="U11" s="84"/>
      <c r="V11" s="84"/>
      <c r="W11" s="84"/>
      <c r="X11" s="84"/>
      <c r="Y11" s="84"/>
    </row>
    <row r="12" spans="1:25" ht="15.75" thickBot="1" x14ac:dyDescent="0.3">
      <c r="A12" s="93" t="s">
        <v>222</v>
      </c>
      <c r="B12" s="94">
        <v>360000.01</v>
      </c>
      <c r="C12" s="94">
        <v>720000</v>
      </c>
      <c r="D12" s="95">
        <v>0.10199999999999999</v>
      </c>
      <c r="E12" s="96">
        <v>12420</v>
      </c>
      <c r="F12" s="97"/>
      <c r="G12" s="98">
        <v>0.20799999999999999</v>
      </c>
      <c r="H12" s="98">
        <v>0.152</v>
      </c>
      <c r="I12" s="98">
        <v>0.1973</v>
      </c>
      <c r="J12" s="98">
        <v>4.2700000000000002E-2</v>
      </c>
      <c r="K12" s="98">
        <v>0</v>
      </c>
      <c r="L12" s="98">
        <v>0.4</v>
      </c>
      <c r="M12" s="100"/>
      <c r="N12" s="101">
        <v>0.05</v>
      </c>
      <c r="O12" s="102">
        <f>N12/L13</f>
        <v>0.125</v>
      </c>
      <c r="P12" s="109">
        <v>0.20799999999999999</v>
      </c>
      <c r="Q12" s="110">
        <v>0.152</v>
      </c>
      <c r="R12" s="110">
        <v>0.1973</v>
      </c>
      <c r="S12" s="110">
        <v>4.2700000000000002E-2</v>
      </c>
      <c r="T12" s="110">
        <v>0.4</v>
      </c>
      <c r="U12" s="84"/>
      <c r="V12" s="84"/>
      <c r="W12" s="84"/>
      <c r="X12" s="111"/>
      <c r="Y12" s="111"/>
    </row>
    <row r="13" spans="1:25" ht="15.75" thickBot="1" x14ac:dyDescent="0.3">
      <c r="A13" s="93" t="s">
        <v>223</v>
      </c>
      <c r="B13" s="99">
        <v>720000.01</v>
      </c>
      <c r="C13" s="99">
        <v>1800000</v>
      </c>
      <c r="D13" s="95">
        <v>0.14000000000000001</v>
      </c>
      <c r="E13" s="96">
        <v>39780</v>
      </c>
      <c r="F13" s="97"/>
      <c r="G13" s="98">
        <v>0.17799999999999999</v>
      </c>
      <c r="H13" s="98">
        <v>0.192</v>
      </c>
      <c r="I13" s="98">
        <v>0.189</v>
      </c>
      <c r="J13" s="98">
        <v>4.1000000000000002E-2</v>
      </c>
      <c r="K13" s="98">
        <v>0</v>
      </c>
      <c r="L13" s="98">
        <v>0.4</v>
      </c>
      <c r="M13" s="84"/>
      <c r="N13" s="84"/>
      <c r="O13" s="103">
        <f>N12/L14</f>
        <v>0.125</v>
      </c>
      <c r="P13" s="109">
        <v>0.17799999999999999</v>
      </c>
      <c r="Q13" s="110">
        <v>0.192</v>
      </c>
      <c r="R13" s="110">
        <v>0.189</v>
      </c>
      <c r="S13" s="110">
        <v>4.1000000000000002E-2</v>
      </c>
      <c r="T13" s="110">
        <v>0.4</v>
      </c>
      <c r="U13" s="84"/>
      <c r="V13" s="84"/>
      <c r="W13" s="84"/>
      <c r="X13" s="84"/>
      <c r="Y13" s="103"/>
    </row>
    <row r="14" spans="1:25" ht="15.75" thickBot="1" x14ac:dyDescent="0.3">
      <c r="A14" s="93" t="s">
        <v>224</v>
      </c>
      <c r="B14" s="94">
        <v>1800000.01</v>
      </c>
      <c r="C14" s="94">
        <v>3600000</v>
      </c>
      <c r="D14" s="95">
        <v>0.22</v>
      </c>
      <c r="E14" s="96">
        <v>183780</v>
      </c>
      <c r="F14" s="97"/>
      <c r="G14" s="98">
        <v>0.188</v>
      </c>
      <c r="H14" s="98">
        <v>0.192</v>
      </c>
      <c r="I14" s="98">
        <v>0.18079999999999999</v>
      </c>
      <c r="J14" s="98">
        <v>3.9199999999999999E-2</v>
      </c>
      <c r="K14" s="98">
        <v>0</v>
      </c>
      <c r="L14" s="98">
        <v>0.4</v>
      </c>
      <c r="M14" s="84"/>
      <c r="N14" s="84"/>
      <c r="O14" s="103">
        <f>N12/L12</f>
        <v>0.125</v>
      </c>
      <c r="P14" s="109">
        <v>0.188</v>
      </c>
      <c r="Q14" s="110">
        <v>0.192</v>
      </c>
      <c r="R14" s="110">
        <v>0.18079999999999999</v>
      </c>
      <c r="S14" s="110">
        <v>3.9199999999999999E-2</v>
      </c>
      <c r="T14" s="110">
        <v>0.4</v>
      </c>
      <c r="U14" s="84"/>
      <c r="V14" s="84"/>
      <c r="W14" s="84"/>
      <c r="X14" s="84"/>
      <c r="Y14" s="103"/>
    </row>
    <row r="15" spans="1:25" ht="15.75" thickBot="1" x14ac:dyDescent="0.3">
      <c r="A15" s="93" t="s">
        <v>225</v>
      </c>
      <c r="B15" s="99">
        <v>3600000.01</v>
      </c>
      <c r="C15" s="99">
        <v>4800000</v>
      </c>
      <c r="D15" s="95">
        <v>0.33</v>
      </c>
      <c r="E15" s="96">
        <v>828000</v>
      </c>
      <c r="F15" s="97"/>
      <c r="G15" s="98">
        <v>0.53500000000000003</v>
      </c>
      <c r="H15" s="98">
        <v>0.215</v>
      </c>
      <c r="I15" s="98">
        <v>0.20549999999999999</v>
      </c>
      <c r="J15" s="98">
        <v>4.4499999999999998E-2</v>
      </c>
      <c r="K15" s="98" t="s">
        <v>35</v>
      </c>
      <c r="L15" s="98">
        <v>0.4</v>
      </c>
      <c r="M15" s="84"/>
      <c r="N15" s="84"/>
      <c r="O15" s="84"/>
      <c r="P15" s="109">
        <v>0.53500000000000003</v>
      </c>
      <c r="Q15" s="110">
        <v>0.215</v>
      </c>
      <c r="R15" s="110">
        <v>0.20549999999999999</v>
      </c>
      <c r="S15" s="110">
        <v>4.4499999999999998E-2</v>
      </c>
      <c r="T15" s="112" t="s">
        <v>35</v>
      </c>
      <c r="U15" s="84"/>
      <c r="V15" s="84"/>
      <c r="W15" s="84"/>
      <c r="X15" s="84"/>
      <c r="Y15" s="103"/>
    </row>
    <row r="16" spans="1:25" x14ac:dyDescent="0.25">
      <c r="A16" s="113"/>
      <c r="B16" s="114"/>
      <c r="C16" s="115"/>
      <c r="D16" s="84"/>
      <c r="E16" s="84"/>
      <c r="F16" s="84"/>
      <c r="G16" s="84"/>
      <c r="H16" s="84"/>
      <c r="I16" s="84"/>
      <c r="J16" s="84"/>
      <c r="K16" s="116"/>
      <c r="L16" s="84"/>
      <c r="M16" s="84"/>
      <c r="N16" s="84"/>
      <c r="O16" s="84"/>
      <c r="P16" s="84"/>
      <c r="Q16" s="84"/>
      <c r="R16" s="84"/>
      <c r="S16" s="84"/>
      <c r="T16" s="84"/>
      <c r="U16" s="84"/>
      <c r="V16" s="84"/>
      <c r="W16" s="84"/>
      <c r="X16" s="84"/>
      <c r="Y16" s="84"/>
    </row>
    <row r="17" spans="1:25" ht="30" x14ac:dyDescent="0.25">
      <c r="A17" s="113" t="s">
        <v>220</v>
      </c>
      <c r="B17" s="114" t="b">
        <f t="shared" ref="B17:B22" si="1">IF(AND($B$6&gt;=B10,$B$6&lt;=C10),($B$6*D10-E10)/$B$6)</f>
        <v>0</v>
      </c>
      <c r="C17" s="115">
        <f t="shared" ref="C17" si="2">ROUND(B17,5)</f>
        <v>0</v>
      </c>
      <c r="D17" s="114">
        <f>IF(AND($B$6&gt;=B10,$B$6&lt;=C10),C17,IF(AND($B$6&gt;=B11,$B$6&lt;=C11),C18,IF(AND($B$6&gt;=B12,$B$6&lt;=C12),C19,IF(AND($B$6&gt;=B13,$B$6&lt;=C13),C20,IF(AND($B$6&gt;=B14,$B$6&lt;=C14),C21,IF(AND($B$6&gt;=B15,$B$6&lt;=C15),C22,IF(AND($B$6&gt;=#REF!,$B$6&lt;=#REF!),#REF!,IF(AND($B$6&gt;#REF!),C25))))))))</f>
        <v>0.1094</v>
      </c>
      <c r="E17" s="84"/>
      <c r="F17" s="84"/>
      <c r="G17" s="117" t="s">
        <v>207</v>
      </c>
      <c r="H17" s="117" t="s">
        <v>208</v>
      </c>
      <c r="I17" s="117" t="s">
        <v>217</v>
      </c>
      <c r="J17" s="117" t="s">
        <v>218</v>
      </c>
      <c r="K17" s="117" t="s">
        <v>219</v>
      </c>
      <c r="L17" s="117" t="s">
        <v>209</v>
      </c>
      <c r="M17" s="84"/>
      <c r="N17" s="84"/>
      <c r="O17" s="84"/>
      <c r="P17" s="84"/>
      <c r="Q17" s="84"/>
      <c r="R17" s="84"/>
      <c r="S17" s="84"/>
      <c r="T17" s="84"/>
      <c r="U17" s="84"/>
      <c r="V17" s="84"/>
      <c r="W17" s="84"/>
      <c r="X17" s="84"/>
      <c r="Y17" s="84"/>
    </row>
    <row r="18" spans="1:25" x14ac:dyDescent="0.25">
      <c r="A18" s="113" t="s">
        <v>221</v>
      </c>
      <c r="B18" s="114" t="b">
        <f t="shared" si="1"/>
        <v>0</v>
      </c>
      <c r="C18" s="115">
        <f>ROUND(B18,5)</f>
        <v>0</v>
      </c>
      <c r="D18" s="114">
        <f>ROUND(D17,4)</f>
        <v>0.1094</v>
      </c>
      <c r="E18" s="84"/>
      <c r="F18" s="84"/>
      <c r="G18" s="118">
        <f>IF(AND($B$6&gt;=$B$10,$B$6&lt;=$C$10),$C$6*G10,IF(AND($B$6&gt;=$B$11,$B$6&lt;=$C$11),$C$6*G11,IF(AND($B$6&gt;=$B$12,$B$6&lt;=$C$12),$C$6*G12,IF(AND($B$6&gt;=$B$13,$B$6&lt;=$C$13),$C$6*G13,IF(AND($B$6&gt;=$B$14,$B$6&lt;=$C$14),$C$6*G14,IF(AND($B$6&gt;=$B$15,$B$6&lt;=$C$15),$C$6*G15,IF(AND($B$6&gt;=#REF!,$B$6&lt;=#REF!),$C$6*#REF!,IF(AND($B$6&gt;#REF!),$C$6*#REF!))))))))</f>
        <v>1.94732E-2</v>
      </c>
      <c r="H18" s="118">
        <f>IF(AND($B$6&gt;=$B$10,$B$6&lt;=$C$10),$C$6*H10,IF(AND($B$6&gt;=$B$11,$B$6&lt;=$C$11),$C$6*H11,IF(AND($B$6&gt;=$B$12,$B$6&lt;=$C$12),$C$6*H12,IF(AND($B$6&gt;=$B$13,$B$6&lt;=$C$13),$C$6*H13,IF(AND($B$6&gt;=$B$14,$B$6&lt;=$C$14),$C$6*H14,IF(AND($B$6&gt;=$B$15,$B$6&lt;=$C$15),$C$6*H15,IF(AND($B$6&gt;=#REF!,$B$6&lt;=#REF!),$C$6*#REF!,IF(AND($B$6&gt;#REF!),$C$6*#REF!))))))))</f>
        <v>2.1004800000000001E-2</v>
      </c>
      <c r="I18" s="118">
        <f>IF(AND($B$6&gt;=$B$10,$B$6&lt;=$C$10),$C$6*I10,IF(AND($B$6&gt;=$B$11,$B$6&lt;=$C$11),$C$6*I11,IF(AND($B$6&gt;=$B$12,$B$6&lt;=$C$12),$C$6*I12,IF(AND($B$6&gt;=$B$13,$B$6&lt;=$C$13),$C$6*I13,IF(AND($B$6&gt;=$B$14,$B$6&lt;=$C$14),$C$6*I14,IF(AND($B$6&gt;=$B$15,$B$6&lt;=$C$15),$C$6*I15,IF(AND($B$6&gt;=#REF!,$B$6&lt;=#REF!),$C$6*#REF!,IF(AND($B$6&gt;#REF!),$C$6*#REF!))))))))</f>
        <v>2.06766E-2</v>
      </c>
      <c r="J18" s="111">
        <f>IF(AND($B$6&gt;=$B$10,$B$6&lt;=$C$10),$C$6*J10,IF(AND($B$6&gt;=$B$11,$B$6&lt;=$C$11),$C$6*J11,IF(AND($B$6&gt;=$B$12,$B$6&lt;=$C$12),$C$6*J12,IF(AND($B$6&gt;=$B$13,$B$6&lt;=$C$13),$C$6*J13,IF(AND($B$6&gt;=$B$14,$B$6&lt;=$C$14),$C$6*J14,IF(AND($B$6&gt;=$B$15,$B$6&lt;=$C$15),$C$6*J15,IF(AND($B$6&gt;=#REF!,$B$6&lt;=#REF!),$C$6*#REF!,IF(AND($B$6&gt;#REF!),$C$6*#REF!))))))))</f>
        <v>4.4854000000000005E-3</v>
      </c>
      <c r="K18" s="118">
        <v>0</v>
      </c>
      <c r="L18" s="118">
        <f>IF(AND($B$6&gt;=$B$10,$B$6&lt;=$C$10),$C$6*L10,IF(AND($B$6&gt;=$B$11,$B$6&lt;=$C$11),$C$6*L11,IF(AND($B$6&gt;=$B$12,$B$6&lt;=$C$12),$C$6*L12,IF(AND($B$6&gt;=$B$13,$B$6&lt;=$C$13),$C$6*L13,IF(AND($B$6&gt;=$B$14,$B$6&lt;=$C$14),$C$6*L14,IF(AND($B$6&gt;=$B$15,$B$6&lt;=$C$15),$C$6*L15,IF(AND($B$6&gt;=#REF!,$B$6&lt;=#REF!),$C$6*#REF!,IF(AND($B$6&gt;#REF!),$C$6*#REF!))))))))</f>
        <v>4.376E-2</v>
      </c>
      <c r="M18" s="119">
        <f>SUM(G18:L18)</f>
        <v>0.1094</v>
      </c>
      <c r="N18" s="84"/>
      <c r="O18" s="84"/>
      <c r="P18" s="84"/>
      <c r="Q18" s="84"/>
      <c r="R18" s="84"/>
      <c r="S18" s="84"/>
      <c r="T18" s="84"/>
      <c r="U18" s="84"/>
      <c r="V18" s="84"/>
      <c r="W18" s="84"/>
      <c r="X18" s="84"/>
      <c r="Y18" s="84"/>
    </row>
    <row r="19" spans="1:25" x14ac:dyDescent="0.25">
      <c r="A19" s="113" t="s">
        <v>222</v>
      </c>
      <c r="B19" s="114" t="b">
        <f t="shared" si="1"/>
        <v>0</v>
      </c>
      <c r="C19" s="115">
        <f t="shared" ref="C19:C22" si="3">ROUND(B19,5)</f>
        <v>0</v>
      </c>
      <c r="D19" s="84"/>
      <c r="E19" s="84"/>
      <c r="F19" s="84"/>
      <c r="G19" s="111">
        <f>ROUND(G18,4)</f>
        <v>1.95E-2</v>
      </c>
      <c r="H19" s="111">
        <f t="shared" ref="H19:L19" si="4">ROUND(H18,4)</f>
        <v>2.1000000000000001E-2</v>
      </c>
      <c r="I19" s="111">
        <f t="shared" si="4"/>
        <v>2.07E-2</v>
      </c>
      <c r="J19" s="111">
        <f t="shared" si="4"/>
        <v>4.4999999999999997E-3</v>
      </c>
      <c r="K19" s="111">
        <f t="shared" si="4"/>
        <v>0</v>
      </c>
      <c r="L19" s="111">
        <f t="shared" si="4"/>
        <v>4.3799999999999999E-2</v>
      </c>
      <c r="M19" s="115">
        <f>SUM(G19:L19)</f>
        <v>0.10950000000000001</v>
      </c>
      <c r="N19" s="84"/>
      <c r="O19" s="84"/>
      <c r="P19" s="84"/>
      <c r="Q19" s="84"/>
      <c r="R19" s="84"/>
      <c r="S19" s="84"/>
      <c r="T19" s="84"/>
      <c r="U19" s="84"/>
      <c r="V19" s="84"/>
      <c r="W19" s="84"/>
      <c r="X19" s="84"/>
      <c r="Y19" s="84"/>
    </row>
    <row r="20" spans="1:25" ht="23.25" x14ac:dyDescent="0.35">
      <c r="A20" s="113" t="s">
        <v>223</v>
      </c>
      <c r="B20" s="114">
        <f t="shared" si="1"/>
        <v>0.10940000000000003</v>
      </c>
      <c r="C20" s="115">
        <f t="shared" si="3"/>
        <v>0.1094</v>
      </c>
      <c r="D20" s="84"/>
      <c r="E20" s="84"/>
      <c r="F20" s="84"/>
      <c r="G20" s="103">
        <f t="shared" ref="G20:L20" si="5">IF(G19=MAX($G$19:$L$19),(G19+$M$22),IF(G19&lt;&gt;MAX($G$19:$L$19),G19))</f>
        <v>1.95E-2</v>
      </c>
      <c r="H20" s="103">
        <f t="shared" si="5"/>
        <v>2.1000000000000001E-2</v>
      </c>
      <c r="I20" s="103">
        <f t="shared" si="5"/>
        <v>2.07E-2</v>
      </c>
      <c r="J20" s="103">
        <f t="shared" si="5"/>
        <v>4.4999999999999997E-3</v>
      </c>
      <c r="K20" s="103">
        <f t="shared" si="5"/>
        <v>0</v>
      </c>
      <c r="L20" s="103">
        <f t="shared" si="5"/>
        <v>4.3699999999999982E-2</v>
      </c>
      <c r="M20" s="115">
        <f>SUM(G20:L20)</f>
        <v>0.1094</v>
      </c>
      <c r="N20" s="120">
        <f>SUM(G20:L20)</f>
        <v>0.1094</v>
      </c>
      <c r="O20" s="84"/>
      <c r="P20" s="84"/>
      <c r="Q20" s="84"/>
      <c r="R20" s="84"/>
      <c r="S20" s="84"/>
      <c r="T20" s="84"/>
      <c r="U20" s="84"/>
      <c r="V20" s="84"/>
      <c r="W20" s="84"/>
      <c r="X20" s="84"/>
      <c r="Y20" s="84"/>
    </row>
    <row r="21" spans="1:25" ht="23.25" x14ac:dyDescent="0.35">
      <c r="A21" s="113" t="s">
        <v>224</v>
      </c>
      <c r="B21" s="114" t="b">
        <f t="shared" si="1"/>
        <v>0</v>
      </c>
      <c r="C21" s="115">
        <f t="shared" si="3"/>
        <v>0</v>
      </c>
      <c r="D21" s="84"/>
      <c r="E21" s="84"/>
      <c r="F21" s="84"/>
      <c r="G21" s="103">
        <f>ROUND(G20,4)</f>
        <v>1.95E-2</v>
      </c>
      <c r="H21" s="103">
        <f t="shared" ref="H21:L21" si="6">ROUND(H20,4)</f>
        <v>2.1000000000000001E-2</v>
      </c>
      <c r="I21" s="103">
        <f t="shared" si="6"/>
        <v>2.07E-2</v>
      </c>
      <c r="J21" s="103">
        <f t="shared" si="6"/>
        <v>4.4999999999999997E-3</v>
      </c>
      <c r="K21" s="103">
        <f t="shared" si="6"/>
        <v>0</v>
      </c>
      <c r="L21" s="103">
        <f t="shared" si="6"/>
        <v>4.3700000000000003E-2</v>
      </c>
      <c r="M21" s="84"/>
      <c r="N21" s="121" t="str">
        <f>IF(C6=N20,"OK")</f>
        <v>OK</v>
      </c>
      <c r="O21" s="84"/>
      <c r="P21" s="84"/>
      <c r="Q21" s="84"/>
      <c r="R21" s="84"/>
      <c r="S21" s="84"/>
      <c r="T21" s="84"/>
      <c r="U21" s="84"/>
      <c r="V21" s="84"/>
      <c r="W21" s="84"/>
      <c r="X21" s="84"/>
      <c r="Y21" s="84"/>
    </row>
    <row r="22" spans="1:25" x14ac:dyDescent="0.25">
      <c r="A22" s="113" t="s">
        <v>225</v>
      </c>
      <c r="B22" s="114" t="b">
        <f t="shared" si="1"/>
        <v>0</v>
      </c>
      <c r="C22" s="115">
        <f t="shared" si="3"/>
        <v>0</v>
      </c>
      <c r="D22" s="84"/>
      <c r="E22" s="84"/>
      <c r="F22" s="84"/>
      <c r="G22" s="103">
        <f>G21-G19</f>
        <v>0</v>
      </c>
      <c r="H22" s="103">
        <f t="shared" ref="H22:L22" si="7">H21-H19</f>
        <v>0</v>
      </c>
      <c r="I22" s="103">
        <f t="shared" si="7"/>
        <v>0</v>
      </c>
      <c r="J22" s="103">
        <f t="shared" si="7"/>
        <v>0</v>
      </c>
      <c r="K22" s="103">
        <f t="shared" si="7"/>
        <v>0</v>
      </c>
      <c r="L22" s="103">
        <f t="shared" si="7"/>
        <v>-9.9999999999995925E-5</v>
      </c>
      <c r="M22" s="115">
        <f>C6-M19</f>
        <v>-1.0000000000001674E-4</v>
      </c>
      <c r="N22" s="84"/>
      <c r="O22" s="84"/>
      <c r="P22" s="84"/>
      <c r="Q22" s="84"/>
      <c r="R22" s="84"/>
      <c r="S22" s="84"/>
      <c r="T22" s="84"/>
      <c r="U22" s="84"/>
      <c r="V22" s="84"/>
      <c r="W22" s="84"/>
      <c r="X22" s="84"/>
      <c r="Y22" s="84"/>
    </row>
    <row r="23" spans="1:25" x14ac:dyDescent="0.25">
      <c r="A23" s="113"/>
      <c r="B23" s="114"/>
      <c r="C23" s="115"/>
      <c r="D23" s="84"/>
      <c r="E23" s="84"/>
      <c r="F23" s="84"/>
      <c r="G23" s="103">
        <f>G21</f>
        <v>1.95E-2</v>
      </c>
      <c r="H23" s="103">
        <f>H21</f>
        <v>2.1000000000000001E-2</v>
      </c>
      <c r="I23" s="103">
        <f>I21</f>
        <v>2.07E-2</v>
      </c>
      <c r="J23" s="103">
        <f t="shared" ref="J23:L23" si="8">J21</f>
        <v>4.4999999999999997E-3</v>
      </c>
      <c r="K23" s="103">
        <f t="shared" si="8"/>
        <v>0</v>
      </c>
      <c r="L23" s="103">
        <f t="shared" si="8"/>
        <v>4.3700000000000003E-2</v>
      </c>
      <c r="M23" s="103">
        <f>L23-N12</f>
        <v>-6.3E-3</v>
      </c>
      <c r="N23" s="103">
        <f>IF(M23&gt;0,M23,0)</f>
        <v>0</v>
      </c>
      <c r="O23" s="84"/>
      <c r="P23" s="84"/>
      <c r="Q23" s="84"/>
      <c r="R23" s="84"/>
      <c r="S23" s="84"/>
      <c r="T23" s="84"/>
      <c r="U23" s="84"/>
      <c r="V23" s="84"/>
      <c r="W23" s="84"/>
      <c r="X23" s="84"/>
      <c r="Y23" s="84"/>
    </row>
    <row r="24" spans="1:25" x14ac:dyDescent="0.25">
      <c r="A24" s="113"/>
      <c r="B24" s="114"/>
      <c r="C24" s="115"/>
      <c r="D24" s="84"/>
      <c r="E24" s="84"/>
      <c r="F24" s="84"/>
      <c r="G24" s="103">
        <f>$N$23*G32</f>
        <v>0</v>
      </c>
      <c r="H24" s="103">
        <f t="shared" ref="H24:K24" si="9">$N$23*H32</f>
        <v>0</v>
      </c>
      <c r="I24" s="103">
        <f t="shared" si="9"/>
        <v>0</v>
      </c>
      <c r="J24" s="103">
        <f t="shared" si="9"/>
        <v>0</v>
      </c>
      <c r="K24" s="103">
        <f t="shared" si="9"/>
        <v>0</v>
      </c>
      <c r="L24" s="84"/>
      <c r="M24" s="103">
        <f>SUM(G24:L24)</f>
        <v>0</v>
      </c>
      <c r="N24" s="84"/>
      <c r="O24" s="84"/>
      <c r="P24" s="84"/>
      <c r="Q24" s="84"/>
      <c r="R24" s="84"/>
      <c r="S24" s="84"/>
      <c r="T24" s="84"/>
      <c r="U24" s="84"/>
      <c r="V24" s="84"/>
      <c r="W24" s="84"/>
      <c r="X24" s="84"/>
      <c r="Y24" s="84"/>
    </row>
    <row r="25" spans="1:25" x14ac:dyDescent="0.25">
      <c r="A25" s="113"/>
      <c r="B25" s="114"/>
      <c r="C25" s="115"/>
      <c r="D25" s="84"/>
      <c r="E25" s="84"/>
      <c r="F25" s="84"/>
      <c r="G25" s="103">
        <f>G21+G24</f>
        <v>1.95E-2</v>
      </c>
      <c r="H25" s="103">
        <f t="shared" ref="H25:K25" si="10">H21+H24</f>
        <v>2.1000000000000001E-2</v>
      </c>
      <c r="I25" s="103">
        <f t="shared" si="10"/>
        <v>2.07E-2</v>
      </c>
      <c r="J25" s="103">
        <f t="shared" si="10"/>
        <v>4.4999999999999997E-3</v>
      </c>
      <c r="K25" s="103">
        <f t="shared" si="10"/>
        <v>0</v>
      </c>
      <c r="L25" s="103">
        <f>L23-N23</f>
        <v>4.3700000000000003E-2</v>
      </c>
      <c r="M25" s="103">
        <f>SUM(G25:L25)</f>
        <v>0.10940000000000001</v>
      </c>
      <c r="N25" s="84"/>
      <c r="O25" s="84"/>
      <c r="P25" s="84"/>
      <c r="Q25" s="84"/>
      <c r="R25" s="84"/>
      <c r="S25" s="84"/>
      <c r="T25" s="84"/>
      <c r="U25" s="84"/>
      <c r="V25" s="84"/>
      <c r="W25" s="84"/>
      <c r="X25" s="84"/>
      <c r="Y25" s="84"/>
    </row>
    <row r="26" spans="1:25" x14ac:dyDescent="0.25">
      <c r="A26" s="84"/>
      <c r="B26" s="84"/>
      <c r="C26" s="84"/>
      <c r="D26" s="84"/>
      <c r="E26" s="84"/>
      <c r="F26" s="84"/>
      <c r="G26" s="103">
        <f>ROUND(G25,4)</f>
        <v>1.95E-2</v>
      </c>
      <c r="H26" s="103">
        <f t="shared" ref="H26:K26" si="11">ROUND(H25,4)</f>
        <v>2.1000000000000001E-2</v>
      </c>
      <c r="I26" s="103">
        <f t="shared" si="11"/>
        <v>2.07E-2</v>
      </c>
      <c r="J26" s="103">
        <f t="shared" si="11"/>
        <v>4.4999999999999997E-3</v>
      </c>
      <c r="K26" s="103">
        <f t="shared" si="11"/>
        <v>0</v>
      </c>
      <c r="L26" s="103">
        <f>TRUNC(L25,4)</f>
        <v>4.3700000000000003E-2</v>
      </c>
      <c r="M26" s="103">
        <f>SUM(G26:L26)</f>
        <v>0.10940000000000001</v>
      </c>
      <c r="N26" s="103">
        <f>M25-M26</f>
        <v>0</v>
      </c>
      <c r="O26" s="84"/>
      <c r="P26" s="84"/>
      <c r="Q26" s="84"/>
      <c r="R26" s="84"/>
      <c r="S26" s="84"/>
      <c r="T26" s="84"/>
      <c r="U26" s="84"/>
      <c r="V26" s="84"/>
      <c r="W26" s="84"/>
      <c r="X26" s="84"/>
      <c r="Y26" s="84"/>
    </row>
    <row r="27" spans="1:25" ht="23.25" x14ac:dyDescent="0.35">
      <c r="A27" s="84"/>
      <c r="B27" s="84"/>
      <c r="C27" s="84"/>
      <c r="D27" s="84"/>
      <c r="E27" s="84"/>
      <c r="F27" s="84"/>
      <c r="G27" s="103">
        <f>IF(G26=MAX($G$26:$J$26),(G26+$N$26),IF(G26&lt;&gt;MAX($G$26:$J$26),G26))</f>
        <v>1.95E-2</v>
      </c>
      <c r="H27" s="103">
        <f>IF(H26=MAX($G$26:$J$26),(H26+$N$26),IF(H26&lt;&gt;MAX($G$26:$J$26),H26))</f>
        <v>2.1000000000000001E-2</v>
      </c>
      <c r="I27" s="103">
        <f t="shared" ref="I27:J27" si="12">IF(I26=MAX($G$26:$J$26),(I26+$N$26),IF(I26&lt;&gt;MAX($G$26:$J$26),I26))</f>
        <v>2.07E-2</v>
      </c>
      <c r="J27" s="103">
        <f t="shared" si="12"/>
        <v>4.4999999999999997E-3</v>
      </c>
      <c r="K27" s="103">
        <f t="shared" ref="K27" si="13">IF(K26=MAX($G$26:$L$26),(K26+$N$26),IF(K26&lt;&gt;MAX($G$26:$L$26),K26))</f>
        <v>0</v>
      </c>
      <c r="L27" s="103">
        <f>L26</f>
        <v>4.3700000000000003E-2</v>
      </c>
      <c r="M27" s="120">
        <f>SUM(G27:L27)</f>
        <v>0.10940000000000001</v>
      </c>
      <c r="N27" s="84"/>
      <c r="O27" s="84"/>
      <c r="P27" s="84"/>
      <c r="Q27" s="84"/>
      <c r="R27" s="84"/>
      <c r="S27" s="84"/>
      <c r="T27" s="84"/>
      <c r="U27" s="84"/>
      <c r="V27" s="84"/>
      <c r="W27" s="84"/>
      <c r="X27" s="84"/>
      <c r="Y27" s="84"/>
    </row>
    <row r="28" spans="1:25" x14ac:dyDescent="0.25">
      <c r="A28" s="84"/>
      <c r="B28" s="84"/>
      <c r="C28" s="84"/>
      <c r="D28" s="84"/>
      <c r="E28" s="84"/>
      <c r="F28" s="84"/>
      <c r="G28" s="84"/>
      <c r="H28" s="84"/>
      <c r="I28" s="84"/>
      <c r="J28" s="84"/>
      <c r="K28" s="84"/>
      <c r="L28" s="84"/>
      <c r="M28" s="84"/>
      <c r="N28" s="84"/>
      <c r="O28" s="84"/>
      <c r="P28" s="84"/>
      <c r="Q28" s="84"/>
      <c r="R28" s="84"/>
      <c r="S28" s="84"/>
      <c r="T28" s="84"/>
      <c r="U28" s="84"/>
      <c r="V28" s="84"/>
      <c r="W28" s="84"/>
      <c r="X28" s="84"/>
      <c r="Y28" s="84"/>
    </row>
    <row r="29" spans="1:25" x14ac:dyDescent="0.25">
      <c r="A29" s="84"/>
      <c r="B29" s="84"/>
      <c r="C29" s="84"/>
      <c r="D29" s="84"/>
      <c r="E29" s="84"/>
      <c r="F29" s="84"/>
      <c r="G29" s="84"/>
      <c r="H29" s="84"/>
      <c r="I29" s="84"/>
      <c r="J29" s="84"/>
      <c r="K29" s="84"/>
      <c r="L29" s="84"/>
      <c r="M29" s="84"/>
      <c r="N29" s="84"/>
      <c r="O29" s="84"/>
      <c r="P29" s="84"/>
      <c r="Q29" s="84"/>
      <c r="R29" s="84"/>
      <c r="S29" s="84"/>
      <c r="T29" s="84"/>
      <c r="U29" s="84"/>
      <c r="V29" s="84"/>
      <c r="W29" s="84"/>
      <c r="X29" s="84"/>
      <c r="Y29" s="84"/>
    </row>
    <row r="30" spans="1:25" x14ac:dyDescent="0.25">
      <c r="A30" s="84"/>
      <c r="B30" s="84"/>
      <c r="C30" s="84"/>
      <c r="D30" s="84"/>
      <c r="E30" s="84"/>
      <c r="F30" s="84"/>
      <c r="G30" s="84"/>
      <c r="H30" s="84"/>
      <c r="I30" s="84"/>
      <c r="J30" s="84"/>
      <c r="K30" s="84"/>
      <c r="L30" s="84"/>
      <c r="M30" s="84"/>
      <c r="N30" s="84"/>
      <c r="O30" s="84"/>
      <c r="P30" s="84"/>
      <c r="Q30" s="84"/>
      <c r="R30" s="84"/>
      <c r="S30" s="84"/>
      <c r="T30" s="84"/>
      <c r="U30" s="84"/>
      <c r="V30" s="84"/>
      <c r="W30" s="84"/>
      <c r="X30" s="84"/>
      <c r="Y30" s="84"/>
    </row>
    <row r="31" spans="1:25" ht="15.75" thickBot="1" x14ac:dyDescent="0.3">
      <c r="A31" s="84"/>
      <c r="B31" s="84"/>
      <c r="C31" s="84"/>
      <c r="D31" s="84"/>
      <c r="E31" s="84"/>
      <c r="F31" s="84"/>
      <c r="G31" s="109">
        <v>0.188</v>
      </c>
      <c r="H31" s="110">
        <v>0.192</v>
      </c>
      <c r="I31" s="110">
        <v>0.18079999999999999</v>
      </c>
      <c r="J31" s="110">
        <v>3.9199999999999999E-2</v>
      </c>
      <c r="K31" s="122">
        <f>SUM(G31:J31)</f>
        <v>0.6</v>
      </c>
      <c r="L31" s="103"/>
      <c r="M31" s="84"/>
      <c r="N31" s="84"/>
      <c r="O31" s="84"/>
      <c r="P31" s="84"/>
      <c r="Q31" s="84"/>
      <c r="R31" s="84"/>
      <c r="S31" s="84"/>
      <c r="T31" s="84"/>
      <c r="U31" s="84"/>
      <c r="V31" s="84"/>
      <c r="W31" s="84"/>
      <c r="X31" s="84"/>
      <c r="Y31" s="84"/>
    </row>
    <row r="32" spans="1:25" x14ac:dyDescent="0.25">
      <c r="A32" s="84"/>
      <c r="B32" s="84"/>
      <c r="C32" s="84"/>
      <c r="D32" s="84"/>
      <c r="E32" s="84"/>
      <c r="F32" s="84"/>
      <c r="G32" s="103">
        <f>G31/$K$31</f>
        <v>0.31333333333333335</v>
      </c>
      <c r="H32" s="103">
        <f t="shared" ref="H32:J32" si="14">H31/$K$31</f>
        <v>0.32</v>
      </c>
      <c r="I32" s="103">
        <f t="shared" si="14"/>
        <v>0.30133333333333334</v>
      </c>
      <c r="J32" s="103">
        <f t="shared" si="14"/>
        <v>6.533333333333334E-2</v>
      </c>
      <c r="K32" s="103"/>
      <c r="L32" s="84"/>
      <c r="M32" s="84"/>
      <c r="N32" s="84"/>
      <c r="O32" s="84"/>
      <c r="P32" s="84"/>
      <c r="Q32" s="84"/>
      <c r="R32" s="84"/>
      <c r="S32" s="84"/>
      <c r="T32" s="84"/>
      <c r="U32" s="84"/>
      <c r="V32" s="84"/>
      <c r="W32" s="84"/>
      <c r="X32" s="84"/>
      <c r="Y32" s="84"/>
    </row>
    <row r="33" spans="1:25" x14ac:dyDescent="0.25">
      <c r="A33" s="84"/>
      <c r="B33" s="84"/>
      <c r="C33" s="84"/>
      <c r="D33" s="84"/>
      <c r="E33" s="84"/>
      <c r="F33" s="84"/>
      <c r="G33" s="103">
        <f>ROUND(G32,4)</f>
        <v>0.31330000000000002</v>
      </c>
      <c r="H33" s="103">
        <v>0.33110000000000001</v>
      </c>
      <c r="I33" s="103">
        <f t="shared" ref="I33:J33" si="15">ROUND(I32,4)</f>
        <v>0.30130000000000001</v>
      </c>
      <c r="J33" s="103">
        <f t="shared" si="15"/>
        <v>6.5299999999999997E-2</v>
      </c>
      <c r="K33" s="103"/>
      <c r="L33" s="84"/>
      <c r="M33" s="84"/>
      <c r="N33" s="84"/>
      <c r="O33" s="84"/>
      <c r="P33" s="84"/>
      <c r="Q33" s="84"/>
      <c r="R33" s="84"/>
      <c r="S33" s="84"/>
      <c r="T33" s="84"/>
      <c r="U33" s="84"/>
      <c r="V33" s="84"/>
      <c r="W33" s="84"/>
      <c r="X33" s="84"/>
      <c r="Y33" s="84"/>
    </row>
    <row r="34" spans="1:25" x14ac:dyDescent="0.25">
      <c r="A34" s="84"/>
      <c r="B34" s="84"/>
      <c r="C34" s="84"/>
      <c r="D34" s="84"/>
      <c r="E34" s="84"/>
      <c r="F34" s="84"/>
      <c r="G34" s="111">
        <f>($C$6-5%)*G33</f>
        <v>1.8610019999999998E-2</v>
      </c>
      <c r="H34" s="111">
        <f>($C$6-5%)*H33</f>
        <v>1.9667339999999998E-2</v>
      </c>
      <c r="I34" s="111">
        <f>($C$6-5%)*I33</f>
        <v>1.7897219999999998E-2</v>
      </c>
      <c r="J34" s="111">
        <f>($C$6-5%)*J33</f>
        <v>3.8788199999999994E-3</v>
      </c>
      <c r="K34" s="111">
        <f>($C$6-5%)*K33</f>
        <v>0</v>
      </c>
      <c r="L34" s="101">
        <v>0.05</v>
      </c>
      <c r="M34" s="102">
        <f>SUM(G34:L34)</f>
        <v>0.1100534</v>
      </c>
      <c r="N34" s="84"/>
      <c r="O34" s="84"/>
      <c r="P34" s="84"/>
      <c r="Q34" s="84"/>
      <c r="R34" s="84"/>
      <c r="S34" s="84"/>
      <c r="T34" s="84"/>
      <c r="U34" s="84"/>
      <c r="V34" s="84"/>
      <c r="W34" s="84"/>
      <c r="X34" s="84"/>
      <c r="Y34" s="84"/>
    </row>
    <row r="35" spans="1:25" x14ac:dyDescent="0.25">
      <c r="A35" s="84"/>
      <c r="B35" s="84"/>
      <c r="C35" s="84"/>
      <c r="D35" s="84"/>
      <c r="E35" s="84"/>
      <c r="F35" s="84"/>
      <c r="G35" s="103">
        <f>ROUND(G34,4)</f>
        <v>1.8599999999999998E-2</v>
      </c>
      <c r="H35" s="103">
        <f t="shared" ref="H35:L35" si="16">ROUND(H34,4)</f>
        <v>1.9699999999999999E-2</v>
      </c>
      <c r="I35" s="103">
        <f t="shared" si="16"/>
        <v>1.7899999999999999E-2</v>
      </c>
      <c r="J35" s="103">
        <f t="shared" si="16"/>
        <v>3.8999999999999998E-3</v>
      </c>
      <c r="K35" s="103">
        <f t="shared" si="16"/>
        <v>0</v>
      </c>
      <c r="L35" s="103">
        <f t="shared" si="16"/>
        <v>0.05</v>
      </c>
      <c r="M35" s="102">
        <f>SUM(G35:L35)</f>
        <v>0.1101</v>
      </c>
      <c r="N35" s="102">
        <f>-M35+M34</f>
        <v>-4.6600000000007746E-5</v>
      </c>
      <c r="O35" s="84"/>
      <c r="P35" s="84"/>
      <c r="Q35" s="84"/>
      <c r="R35" s="84"/>
      <c r="S35" s="84"/>
      <c r="T35" s="84"/>
      <c r="U35" s="84"/>
      <c r="V35" s="84"/>
      <c r="W35" s="84"/>
      <c r="X35" s="84"/>
      <c r="Y35" s="84"/>
    </row>
    <row r="36" spans="1:25" x14ac:dyDescent="0.25">
      <c r="A36" s="84"/>
      <c r="B36" s="84"/>
      <c r="C36" s="84"/>
      <c r="D36" s="84"/>
      <c r="E36" s="84"/>
      <c r="F36" s="84"/>
      <c r="G36" s="103">
        <f>IF(G35=MAX($G$34:$L$34),(G35+$N$34),IF(G35&lt;&gt;MAX($G$34:$L$34),G35))</f>
        <v>1.8599999999999998E-2</v>
      </c>
      <c r="H36" s="103">
        <f t="shared" ref="H36:K36" si="17">IF(H35=MAX($G$34:$L$34),(H35+$N$34),IF(H35&lt;&gt;MAX($G$34:$L$34),H35))</f>
        <v>1.9699999999999999E-2</v>
      </c>
      <c r="I36" s="103">
        <f t="shared" si="17"/>
        <v>1.7899999999999999E-2</v>
      </c>
      <c r="J36" s="103">
        <f t="shared" si="17"/>
        <v>3.8999999999999998E-3</v>
      </c>
      <c r="K36" s="103">
        <f t="shared" si="17"/>
        <v>0</v>
      </c>
      <c r="L36" s="103">
        <f>IF(L35=MAX($G$19:$L$19),(L35+$M$22),IF(L35&lt;&gt;MAX($G$19:$L$19),L35))</f>
        <v>0.05</v>
      </c>
      <c r="M36" s="103">
        <f>SUM(G36:L36)</f>
        <v>0.1101</v>
      </c>
      <c r="N36" s="84"/>
      <c r="O36" s="84"/>
      <c r="P36" s="84"/>
      <c r="Q36" s="84"/>
      <c r="R36" s="84"/>
      <c r="S36" s="84"/>
      <c r="T36" s="84"/>
      <c r="U36" s="84"/>
      <c r="V36" s="84"/>
      <c r="W36" s="84"/>
      <c r="X36" s="84"/>
      <c r="Y36" s="84"/>
    </row>
    <row r="37" spans="1:25" x14ac:dyDescent="0.25">
      <c r="A37" s="84"/>
      <c r="B37" s="84"/>
      <c r="C37" s="84"/>
      <c r="D37" s="84"/>
      <c r="E37" s="84"/>
      <c r="F37" s="84"/>
      <c r="G37" s="84"/>
      <c r="H37" s="84"/>
      <c r="I37" s="84"/>
      <c r="J37" s="84"/>
      <c r="K37" s="84"/>
      <c r="L37" s="84"/>
      <c r="M37" s="84"/>
      <c r="N37" s="84"/>
      <c r="O37" s="84"/>
      <c r="P37" s="84"/>
      <c r="Q37" s="84"/>
      <c r="R37" s="84"/>
      <c r="S37" s="84"/>
      <c r="T37" s="84"/>
      <c r="U37" s="84"/>
      <c r="V37" s="84"/>
      <c r="W37" s="84"/>
      <c r="X37" s="84"/>
      <c r="Y37" s="84"/>
    </row>
    <row r="38" spans="1:25" x14ac:dyDescent="0.25">
      <c r="A38" s="84"/>
      <c r="B38" s="84"/>
      <c r="C38" s="84"/>
      <c r="D38" s="84"/>
      <c r="E38" s="84"/>
      <c r="F38" s="84"/>
      <c r="G38" s="84"/>
      <c r="H38" s="84"/>
      <c r="I38" s="84"/>
      <c r="J38" s="84"/>
      <c r="K38" s="84"/>
      <c r="L38" s="84"/>
      <c r="M38" s="84"/>
      <c r="N38" s="84"/>
      <c r="O38" s="84"/>
      <c r="P38" s="84"/>
      <c r="Q38" s="84"/>
      <c r="R38" s="84"/>
      <c r="S38" s="84"/>
      <c r="T38" s="84"/>
      <c r="U38" s="84"/>
      <c r="V38" s="84"/>
      <c r="W38" s="84"/>
      <c r="X38" s="84"/>
      <c r="Y38" s="84"/>
    </row>
    <row r="39" spans="1:25" x14ac:dyDescent="0.25">
      <c r="A39" s="84"/>
      <c r="B39" s="84"/>
      <c r="C39" s="84"/>
      <c r="D39" s="84"/>
      <c r="E39" s="84"/>
      <c r="F39" s="84"/>
      <c r="G39" s="111">
        <f>IF($C$6&lt;=$O$12,($C$6)*G14)</f>
        <v>2.0567200000000001E-2</v>
      </c>
      <c r="H39" s="111">
        <f t="shared" ref="H39:J39" si="18">IF($C$6&lt;=$O$12,($C$6)*H14)</f>
        <v>2.1004800000000001E-2</v>
      </c>
      <c r="I39" s="111">
        <f t="shared" si="18"/>
        <v>1.9779519999999998E-2</v>
      </c>
      <c r="J39" s="111">
        <f t="shared" si="18"/>
        <v>4.2884799999999999E-3</v>
      </c>
      <c r="K39" s="111">
        <f>IF($C$6&lt;=$O$12,($C$6)*K14)</f>
        <v>0</v>
      </c>
      <c r="L39" s="111">
        <f>IF($C$6&lt;=$O$12,($C$6)*L14)</f>
        <v>4.376E-2</v>
      </c>
      <c r="M39" s="84"/>
      <c r="N39" s="84"/>
      <c r="O39" s="84"/>
      <c r="P39" s="84"/>
      <c r="Q39" s="84"/>
      <c r="R39" s="84"/>
      <c r="S39" s="84"/>
      <c r="T39" s="84"/>
      <c r="U39" s="84"/>
      <c r="V39" s="84"/>
      <c r="W39" s="84"/>
      <c r="X39" s="84"/>
      <c r="Y39" s="84"/>
    </row>
    <row r="40" spans="1:25" x14ac:dyDescent="0.25">
      <c r="A40" s="84"/>
      <c r="B40" s="84"/>
      <c r="C40" s="84"/>
      <c r="D40" s="84"/>
      <c r="E40" s="84"/>
      <c r="F40" s="84"/>
      <c r="G40" s="111" t="b">
        <f>IF($C$6&gt;$O$12,($C$6-$N$12)*G33)</f>
        <v>0</v>
      </c>
      <c r="H40" s="111" t="b">
        <f t="shared" ref="H40:K40" si="19">IF($C$6&gt;$O$12,($C$6-$N$12)*H33)</f>
        <v>0</v>
      </c>
      <c r="I40" s="111" t="b">
        <f t="shared" si="19"/>
        <v>0</v>
      </c>
      <c r="J40" s="111" t="b">
        <f t="shared" si="19"/>
        <v>0</v>
      </c>
      <c r="K40" s="111" t="b">
        <f t="shared" si="19"/>
        <v>0</v>
      </c>
      <c r="L40" s="84"/>
      <c r="M40" s="84"/>
      <c r="N40" s="84"/>
      <c r="O40" s="84"/>
      <c r="P40" s="84"/>
      <c r="Q40" s="84"/>
      <c r="R40" s="84"/>
      <c r="S40" s="84"/>
      <c r="T40" s="84"/>
      <c r="U40" s="84"/>
      <c r="V40" s="84"/>
      <c r="W40" s="84"/>
      <c r="X40" s="84"/>
      <c r="Y40" s="84"/>
    </row>
    <row r="41" spans="1:25" x14ac:dyDescent="0.25">
      <c r="A41" s="84"/>
      <c r="B41" s="84"/>
      <c r="C41" s="84"/>
      <c r="D41" s="84"/>
      <c r="E41" s="84"/>
      <c r="F41" s="84"/>
      <c r="G41" s="84"/>
      <c r="H41" s="84"/>
      <c r="I41" s="84"/>
      <c r="J41" s="84"/>
      <c r="K41" s="84"/>
      <c r="L41" s="84"/>
      <c r="M41" s="84"/>
      <c r="N41" s="84"/>
      <c r="O41" s="84"/>
      <c r="P41" s="84"/>
      <c r="Q41" s="84"/>
      <c r="R41" s="84"/>
      <c r="S41" s="84"/>
      <c r="T41" s="84"/>
      <c r="U41" s="84"/>
      <c r="V41" s="84"/>
      <c r="W41" s="84"/>
      <c r="X41" s="84"/>
      <c r="Y41" s="84"/>
    </row>
    <row r="42" spans="1:25" x14ac:dyDescent="0.25">
      <c r="A42" s="84"/>
      <c r="B42" s="84"/>
      <c r="C42" s="84"/>
      <c r="D42" s="84"/>
      <c r="E42" s="84"/>
      <c r="F42" s="84"/>
      <c r="G42" s="84"/>
      <c r="H42" s="84"/>
      <c r="I42" s="84"/>
      <c r="J42" s="84"/>
      <c r="K42" s="84"/>
      <c r="L42" s="84"/>
      <c r="M42" s="84"/>
      <c r="N42" s="84"/>
      <c r="O42" s="84"/>
      <c r="P42" s="84"/>
      <c r="Q42" s="84"/>
      <c r="R42" s="84"/>
      <c r="S42" s="84"/>
      <c r="T42" s="84"/>
      <c r="U42" s="84"/>
      <c r="V42" s="84"/>
      <c r="W42" s="84"/>
      <c r="X42" s="84"/>
      <c r="Y42" s="84"/>
    </row>
    <row r="43" spans="1:25" x14ac:dyDescent="0.25">
      <c r="A43" s="84"/>
      <c r="B43" s="84"/>
      <c r="C43" s="84"/>
      <c r="D43" s="84"/>
      <c r="E43" s="84"/>
      <c r="F43" s="84"/>
      <c r="G43" s="84"/>
      <c r="H43" s="84"/>
      <c r="I43" s="84"/>
      <c r="J43" s="84"/>
      <c r="K43" s="84"/>
      <c r="L43" s="84"/>
      <c r="M43" s="84"/>
      <c r="N43" s="84"/>
      <c r="O43" s="84"/>
      <c r="P43" s="84"/>
      <c r="Q43" s="84"/>
      <c r="R43" s="84"/>
      <c r="S43" s="84"/>
      <c r="T43" s="84"/>
      <c r="U43" s="84"/>
      <c r="V43" s="84"/>
      <c r="W43" s="84"/>
      <c r="X43" s="84"/>
      <c r="Y43" s="84"/>
    </row>
    <row r="44" spans="1:25" x14ac:dyDescent="0.25">
      <c r="A44" s="84"/>
      <c r="B44" s="84"/>
      <c r="C44" s="84"/>
      <c r="D44" s="84"/>
      <c r="E44" s="84"/>
      <c r="F44" s="84"/>
      <c r="G44" s="84"/>
      <c r="H44" s="84"/>
      <c r="I44" s="84"/>
      <c r="J44" s="84"/>
      <c r="K44" s="84"/>
      <c r="L44" s="84"/>
      <c r="M44" s="84"/>
      <c r="N44" s="84"/>
      <c r="O44" s="84"/>
      <c r="P44" s="84"/>
      <c r="Q44" s="84"/>
      <c r="R44" s="84"/>
      <c r="S44" s="84"/>
      <c r="T44" s="84"/>
      <c r="U44" s="84"/>
      <c r="V44" s="84"/>
      <c r="W44" s="84"/>
      <c r="X44" s="84"/>
      <c r="Y44" s="84"/>
    </row>
    <row r="45" spans="1:25" x14ac:dyDescent="0.25">
      <c r="A45" s="84"/>
      <c r="B45" s="84"/>
      <c r="C45" s="84"/>
      <c r="D45" s="84"/>
      <c r="E45" s="84"/>
      <c r="F45" s="84"/>
      <c r="G45" s="84"/>
      <c r="H45" s="84"/>
      <c r="I45" s="84"/>
      <c r="J45" s="84"/>
      <c r="K45" s="84"/>
      <c r="L45" s="84"/>
      <c r="M45" s="84"/>
      <c r="N45" s="84"/>
      <c r="O45" s="84"/>
      <c r="P45" s="84"/>
      <c r="Q45" s="84"/>
      <c r="R45" s="84"/>
      <c r="S45" s="84"/>
      <c r="T45" s="84"/>
      <c r="U45" s="84"/>
      <c r="V45" s="84"/>
      <c r="W45" s="84"/>
      <c r="X45" s="84"/>
      <c r="Y45" s="84"/>
    </row>
    <row r="46" spans="1:25" x14ac:dyDescent="0.25">
      <c r="A46" s="84"/>
      <c r="B46" s="84"/>
      <c r="C46" s="84"/>
      <c r="D46" s="84"/>
      <c r="E46" s="84"/>
      <c r="F46" s="84"/>
      <c r="G46" s="84"/>
      <c r="H46" s="84"/>
      <c r="I46" s="84"/>
      <c r="J46" s="84"/>
      <c r="K46" s="84"/>
      <c r="L46" s="84"/>
      <c r="M46" s="84"/>
      <c r="N46" s="84"/>
      <c r="O46" s="84"/>
      <c r="P46" s="84"/>
      <c r="Q46" s="84"/>
      <c r="R46" s="84"/>
      <c r="S46" s="84"/>
      <c r="T46" s="84"/>
      <c r="U46" s="84"/>
      <c r="V46" s="84"/>
      <c r="W46" s="84"/>
      <c r="X46" s="84"/>
      <c r="Y46" s="84"/>
    </row>
    <row r="47" spans="1:25" x14ac:dyDescent="0.25">
      <c r="A47" s="84"/>
      <c r="B47" s="84"/>
      <c r="C47" s="84"/>
      <c r="D47" s="100"/>
      <c r="E47" s="100"/>
      <c r="F47" s="100"/>
      <c r="G47" s="100"/>
      <c r="H47" s="100"/>
      <c r="I47" s="100"/>
      <c r="J47" s="84"/>
      <c r="K47" s="84"/>
      <c r="L47" s="84"/>
      <c r="M47" s="84"/>
      <c r="N47" s="84"/>
      <c r="O47" s="84"/>
      <c r="P47" s="84"/>
      <c r="Q47" s="84"/>
      <c r="R47" s="84"/>
      <c r="S47" s="84"/>
      <c r="T47" s="84"/>
      <c r="U47" s="84"/>
      <c r="V47" s="84"/>
      <c r="W47" s="84"/>
      <c r="X47" s="84"/>
      <c r="Y47" s="84"/>
    </row>
    <row r="48" spans="1:25" x14ac:dyDescent="0.25">
      <c r="A48" s="84"/>
      <c r="B48" s="84"/>
      <c r="C48" s="84"/>
      <c r="D48" s="84"/>
      <c r="E48" s="84"/>
      <c r="F48" s="84"/>
      <c r="G48" s="84"/>
      <c r="H48" s="84"/>
      <c r="I48" s="84"/>
      <c r="J48" s="84"/>
      <c r="K48" s="84"/>
      <c r="L48" s="84"/>
      <c r="M48" s="84"/>
      <c r="N48" s="84"/>
      <c r="O48" s="84"/>
      <c r="P48" s="84"/>
      <c r="Q48" s="84"/>
      <c r="R48" s="84"/>
      <c r="S48" s="84"/>
      <c r="T48" s="84"/>
      <c r="U48" s="84"/>
      <c r="V48" s="84"/>
      <c r="W48" s="84"/>
      <c r="X48" s="84"/>
      <c r="Y48" s="84"/>
    </row>
    <row r="49" spans="1:25" x14ac:dyDescent="0.25">
      <c r="A49" s="84"/>
      <c r="B49" s="84"/>
      <c r="C49" s="84"/>
      <c r="D49" s="84"/>
      <c r="E49" s="84"/>
      <c r="F49" s="84"/>
      <c r="G49" s="84"/>
      <c r="H49" s="84"/>
      <c r="I49" s="84"/>
      <c r="J49" s="84"/>
      <c r="K49" s="84"/>
      <c r="L49" s="84"/>
      <c r="M49" s="84"/>
      <c r="N49" s="84"/>
      <c r="O49" s="84"/>
      <c r="P49" s="84"/>
      <c r="Q49" s="84"/>
      <c r="R49" s="84"/>
      <c r="S49" s="84"/>
      <c r="T49" s="84"/>
      <c r="U49" s="84"/>
      <c r="V49" s="84"/>
      <c r="W49" s="84"/>
      <c r="X49" s="84"/>
      <c r="Y49" s="84"/>
    </row>
    <row r="50" spans="1:25" x14ac:dyDescent="0.25">
      <c r="A50" s="84"/>
      <c r="B50" s="84"/>
      <c r="C50" s="84"/>
      <c r="D50" s="84"/>
      <c r="E50" s="84"/>
      <c r="F50" s="84"/>
      <c r="G50" s="84"/>
      <c r="H50" s="84"/>
      <c r="I50" s="84"/>
      <c r="J50" s="84"/>
      <c r="K50" s="84"/>
      <c r="L50" s="84"/>
      <c r="M50" s="84"/>
      <c r="N50" s="84"/>
      <c r="O50" s="84"/>
      <c r="P50" s="84"/>
      <c r="Q50" s="84"/>
      <c r="R50" s="84"/>
      <c r="S50" s="84"/>
      <c r="T50" s="84"/>
      <c r="U50" s="84"/>
      <c r="V50" s="84"/>
      <c r="W50" s="84"/>
      <c r="X50" s="84"/>
      <c r="Y50" s="84"/>
    </row>
    <row r="51" spans="1:25" x14ac:dyDescent="0.25">
      <c r="A51" s="84"/>
      <c r="B51" s="84"/>
      <c r="C51" s="84"/>
      <c r="D51" s="84"/>
      <c r="E51" s="84"/>
      <c r="F51" s="84"/>
      <c r="G51" s="84"/>
      <c r="H51" s="84"/>
      <c r="I51" s="84"/>
      <c r="J51" s="84"/>
      <c r="K51" s="84"/>
      <c r="L51" s="84"/>
      <c r="M51" s="84"/>
      <c r="N51" s="84"/>
      <c r="O51" s="84"/>
      <c r="P51" s="84"/>
      <c r="Q51" s="84"/>
      <c r="R51" s="84"/>
      <c r="S51" s="84"/>
      <c r="T51" s="84"/>
      <c r="U51" s="84"/>
      <c r="V51" s="84"/>
      <c r="W51" s="84"/>
      <c r="X51" s="84"/>
      <c r="Y51" s="84"/>
    </row>
    <row r="52" spans="1:25" x14ac:dyDescent="0.25">
      <c r="A52" s="84"/>
      <c r="B52" s="84"/>
      <c r="C52" s="84"/>
      <c r="D52" s="84"/>
      <c r="E52" s="84"/>
      <c r="F52" s="84"/>
      <c r="G52" s="84"/>
      <c r="H52" s="84"/>
      <c r="I52" s="84"/>
      <c r="J52" s="84"/>
      <c r="K52" s="84"/>
      <c r="L52" s="84"/>
      <c r="M52" s="84"/>
      <c r="N52" s="84"/>
      <c r="O52" s="84"/>
      <c r="P52" s="84"/>
      <c r="Q52" s="84"/>
      <c r="R52" s="84"/>
      <c r="S52" s="84"/>
      <c r="T52" s="84"/>
      <c r="U52" s="84"/>
      <c r="V52" s="84"/>
      <c r="W52" s="84"/>
      <c r="X52" s="84"/>
      <c r="Y52" s="84"/>
    </row>
    <row r="53" spans="1:25" x14ac:dyDescent="0.25">
      <c r="A53" s="84"/>
      <c r="B53" s="84"/>
      <c r="C53" s="84"/>
      <c r="D53" s="84"/>
      <c r="E53" s="84"/>
      <c r="F53" s="84"/>
      <c r="G53" s="84"/>
      <c r="H53" s="84"/>
      <c r="I53" s="84"/>
      <c r="J53" s="84"/>
      <c r="K53" s="84"/>
      <c r="L53" s="84"/>
      <c r="M53" s="84"/>
      <c r="N53" s="84"/>
      <c r="O53" s="84"/>
      <c r="P53" s="84"/>
      <c r="Q53" s="84"/>
      <c r="R53" s="84"/>
      <c r="S53" s="84"/>
      <c r="T53" s="84"/>
      <c r="U53" s="84"/>
      <c r="V53" s="84"/>
      <c r="W53" s="84"/>
      <c r="X53" s="84"/>
      <c r="Y53" s="84"/>
    </row>
    <row r="54" spans="1:25" x14ac:dyDescent="0.25">
      <c r="A54" s="84"/>
      <c r="B54" s="84"/>
      <c r="C54" s="84"/>
      <c r="D54" s="84"/>
      <c r="E54" s="84"/>
      <c r="F54" s="84"/>
      <c r="G54" s="84"/>
      <c r="H54" s="84"/>
      <c r="I54" s="84"/>
      <c r="J54" s="84"/>
      <c r="K54" s="84"/>
      <c r="L54" s="84"/>
      <c r="M54" s="84"/>
      <c r="N54" s="84"/>
      <c r="O54" s="84"/>
      <c r="P54" s="84"/>
      <c r="Q54" s="84"/>
      <c r="R54" s="84"/>
      <c r="S54" s="84"/>
      <c r="T54" s="84"/>
      <c r="U54" s="84"/>
      <c r="V54" s="84"/>
      <c r="W54" s="84"/>
      <c r="X54" s="84"/>
      <c r="Y54" s="84"/>
    </row>
    <row r="55" spans="1:25" x14ac:dyDescent="0.25">
      <c r="A55" s="84"/>
      <c r="B55" s="84"/>
      <c r="C55" s="84"/>
      <c r="D55" s="84"/>
      <c r="E55" s="84"/>
      <c r="F55" s="84"/>
      <c r="G55" s="84"/>
      <c r="H55" s="84"/>
      <c r="I55" s="84"/>
      <c r="J55" s="84"/>
      <c r="K55" s="84"/>
      <c r="L55" s="84"/>
      <c r="M55" s="84"/>
      <c r="N55" s="84"/>
      <c r="O55" s="84"/>
      <c r="P55" s="84"/>
      <c r="Q55" s="84"/>
      <c r="R55" s="84"/>
      <c r="S55" s="84"/>
      <c r="T55" s="84"/>
      <c r="U55" s="84"/>
      <c r="V55" s="84"/>
      <c r="W55" s="84"/>
      <c r="X55" s="84"/>
      <c r="Y55" s="84"/>
    </row>
    <row r="56" spans="1:25" x14ac:dyDescent="0.25">
      <c r="A56" s="84"/>
      <c r="B56" s="84"/>
      <c r="C56" s="84"/>
      <c r="D56" s="84"/>
      <c r="E56" s="84"/>
      <c r="F56" s="84"/>
      <c r="G56" s="84"/>
      <c r="H56" s="84"/>
      <c r="I56" s="84"/>
      <c r="J56" s="84"/>
      <c r="K56" s="84"/>
      <c r="L56" s="84"/>
      <c r="M56" s="84"/>
      <c r="N56" s="84"/>
      <c r="O56" s="84"/>
      <c r="P56" s="84"/>
      <c r="Q56" s="84"/>
      <c r="R56" s="84"/>
      <c r="S56" s="84"/>
      <c r="T56" s="84"/>
      <c r="U56" s="84"/>
      <c r="V56" s="84"/>
      <c r="W56" s="84"/>
      <c r="X56" s="84"/>
      <c r="Y56" s="84"/>
    </row>
    <row r="57" spans="1:25" x14ac:dyDescent="0.25">
      <c r="A57" s="84"/>
      <c r="B57" s="84"/>
      <c r="C57" s="84"/>
      <c r="D57" s="84"/>
      <c r="E57" s="84"/>
      <c r="F57" s="84"/>
      <c r="G57" s="84"/>
      <c r="H57" s="84"/>
      <c r="I57" s="84"/>
      <c r="J57" s="84"/>
      <c r="K57" s="84"/>
      <c r="L57" s="84"/>
      <c r="M57" s="84"/>
      <c r="N57" s="84"/>
      <c r="O57" s="84"/>
      <c r="P57" s="84"/>
      <c r="Q57" s="84"/>
      <c r="R57" s="84"/>
      <c r="S57" s="84"/>
      <c r="T57" s="84"/>
      <c r="U57" s="84"/>
      <c r="V57" s="84"/>
      <c r="W57" s="84"/>
      <c r="X57" s="84"/>
      <c r="Y57" s="84"/>
    </row>
    <row r="58" spans="1:25" x14ac:dyDescent="0.25">
      <c r="A58" s="84"/>
      <c r="B58" s="84"/>
      <c r="C58" s="84"/>
      <c r="D58" s="84"/>
      <c r="E58" s="84"/>
      <c r="F58" s="84"/>
      <c r="G58" s="84"/>
      <c r="H58" s="84"/>
      <c r="I58" s="84"/>
      <c r="J58" s="84"/>
      <c r="K58" s="84"/>
      <c r="L58" s="84"/>
      <c r="M58" s="84"/>
      <c r="N58" s="84"/>
      <c r="O58" s="84"/>
      <c r="P58" s="84"/>
      <c r="Q58" s="84"/>
      <c r="R58" s="84"/>
      <c r="S58" s="84"/>
      <c r="T58" s="84"/>
      <c r="U58" s="84"/>
      <c r="V58" s="84"/>
      <c r="W58" s="84"/>
      <c r="X58" s="84"/>
      <c r="Y58" s="84"/>
    </row>
    <row r="59" spans="1:25" x14ac:dyDescent="0.25">
      <c r="A59" s="84"/>
      <c r="B59" s="84"/>
      <c r="C59" s="84"/>
      <c r="D59" s="84"/>
      <c r="E59" s="84"/>
      <c r="F59" s="84"/>
      <c r="G59" s="84"/>
      <c r="H59" s="84"/>
      <c r="I59" s="84"/>
      <c r="J59" s="84"/>
      <c r="K59" s="84"/>
      <c r="L59" s="84"/>
      <c r="M59" s="84"/>
      <c r="N59" s="84"/>
      <c r="O59" s="84"/>
      <c r="P59" s="84"/>
      <c r="Q59" s="84"/>
      <c r="R59" s="84"/>
      <c r="S59" s="84"/>
      <c r="T59" s="84"/>
      <c r="U59" s="84"/>
      <c r="V59" s="84"/>
      <c r="W59" s="84"/>
      <c r="X59" s="84"/>
      <c r="Y59" s="84"/>
    </row>
  </sheetData>
  <mergeCells count="8">
    <mergeCell ref="H6:I6"/>
    <mergeCell ref="A1:O1"/>
    <mergeCell ref="A2:O2"/>
    <mergeCell ref="A4:A5"/>
    <mergeCell ref="B4:B5"/>
    <mergeCell ref="C4:C5"/>
    <mergeCell ref="D4:I4"/>
    <mergeCell ref="H5:I5"/>
  </mergeCells>
  <conditionalFormatting sqref="G22:L22">
    <cfRule type="cellIs" dxfId="3" priority="1" operator="notEqual">
      <formula>0</formula>
    </cfRule>
    <cfRule type="cellIs" dxfId="2" priority="2" operator="lessThan">
      <formula>0</formula>
    </cfRule>
    <cfRule type="cellIs" dxfId="1" priority="3" operator="greaterThan">
      <formula>0</formula>
    </cfRule>
    <cfRule type="expression" dxfId="0" priority="4">
      <formula>"SE+$G$19&lt;&gt;0"</formula>
    </cfRule>
  </conditionalFormatting>
  <dataValidations count="2">
    <dataValidation type="textLength" showInputMessage="1" showErrorMessage="1" errorTitle="Orientação de Preenchimento" error="Comece o preenchimento pelo primeiro mês do quadro referente ao PIS (destacado em vermelho). _x000a_Digite o mês e ano de referência da seguinte forma:_x000a_01/04/2018 = abril-18_x000a_A planilha preenchera automaticamente os próximos meses." sqref="B13:B23 B29:B40" xr:uid="{00000000-0002-0000-0400-000000000000}">
      <formula1>0</formula1>
      <formula2>0</formula2>
    </dataValidation>
    <dataValidation type="decimal" allowBlank="1" showInputMessage="1" showErrorMessage="1" errorTitle="Orientação de Preenchimento" error="Receita Bruta inválida. Digite um valor válido para o SIMPLES Nacional." promptTitle="Orientação de Preenchimento" prompt="Insira aqui o valor da Receita Bruta dos últimos 12 meses do Extrato do Simples Nacional (RBT12 ou RBT12p) conforme regras do edital" sqref="B6" xr:uid="{00000000-0002-0000-0400-000001000000}">
      <formula1>0</formula1>
      <formula2>4800000</formula2>
    </dataValidation>
  </dataValidations>
  <pageMargins left="0.511811024" right="0.511811024" top="0.78740157499999996" bottom="0.78740157499999996" header="0.31496062000000002" footer="0.31496062000000002"/>
  <pageSetup paperSize="9" orientation="portrait" verticalDpi="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3"/>
  <sheetViews>
    <sheetView topLeftCell="A15" zoomScale="126" zoomScaleNormal="126" workbookViewId="0">
      <selection activeCell="A4" sqref="A4:A5"/>
    </sheetView>
  </sheetViews>
  <sheetFormatPr defaultRowHeight="15" x14ac:dyDescent="0.25"/>
  <cols>
    <col min="1" max="1" width="71.85546875" customWidth="1"/>
    <col min="2" max="2" width="20" customWidth="1"/>
    <col min="3" max="3" width="21.140625" customWidth="1"/>
    <col min="4" max="4" width="17" customWidth="1"/>
    <col min="5" max="5" width="16.42578125" customWidth="1"/>
    <col min="6" max="6" width="19.7109375" customWidth="1"/>
    <col min="8" max="8" width="18.85546875" customWidth="1"/>
  </cols>
  <sheetData>
    <row r="1" spans="1:8" ht="102.75" customHeight="1" x14ac:dyDescent="0.25">
      <c r="A1" s="358"/>
      <c r="B1" s="358"/>
      <c r="C1" s="358"/>
      <c r="D1" s="358"/>
      <c r="E1" s="358"/>
      <c r="F1" s="358"/>
      <c r="G1" s="358"/>
      <c r="H1" s="358"/>
    </row>
    <row r="2" spans="1:8" ht="43.5" customHeight="1" x14ac:dyDescent="0.25">
      <c r="A2" s="497" t="s">
        <v>180</v>
      </c>
      <c r="B2" s="497"/>
      <c r="C2" s="497"/>
      <c r="D2" s="497"/>
      <c r="E2" s="497"/>
      <c r="F2" s="497"/>
      <c r="G2" s="498" t="s">
        <v>187</v>
      </c>
      <c r="H2" s="499"/>
    </row>
    <row r="3" spans="1:8" ht="37.5" customHeight="1" x14ac:dyDescent="0.25">
      <c r="A3" s="169" t="s">
        <v>181</v>
      </c>
      <c r="B3" s="169" t="s">
        <v>182</v>
      </c>
      <c r="C3" s="169" t="s">
        <v>183</v>
      </c>
      <c r="D3" s="169" t="s">
        <v>184</v>
      </c>
      <c r="E3" s="169" t="s">
        <v>185</v>
      </c>
      <c r="F3" s="169" t="s">
        <v>186</v>
      </c>
      <c r="G3" s="495"/>
      <c r="H3" s="496"/>
    </row>
    <row r="4" spans="1:8" ht="24.75" customHeight="1" x14ac:dyDescent="0.25">
      <c r="A4" s="170"/>
      <c r="B4" s="156"/>
      <c r="C4" s="171"/>
      <c r="D4" s="172">
        <v>0.1</v>
      </c>
      <c r="E4" s="173">
        <v>10</v>
      </c>
      <c r="F4" s="174">
        <f t="shared" ref="F4:F19" si="0">((B4*C4)-D4)*G4</f>
        <v>-8.3333333333333339E-4</v>
      </c>
      <c r="G4" s="495">
        <f t="shared" ref="G4:G19" si="1">1/(12*E4)</f>
        <v>8.3333333333333332E-3</v>
      </c>
      <c r="H4" s="496"/>
    </row>
    <row r="5" spans="1:8" ht="24.95" customHeight="1" x14ac:dyDescent="0.25">
      <c r="A5" s="170"/>
      <c r="B5" s="156"/>
      <c r="C5" s="171"/>
      <c r="D5" s="172">
        <v>0.2</v>
      </c>
      <c r="E5" s="173">
        <v>10</v>
      </c>
      <c r="F5" s="174">
        <f t="shared" si="0"/>
        <v>-1.6666666666666668E-3</v>
      </c>
      <c r="G5" s="495">
        <f t="shared" si="1"/>
        <v>8.3333333333333332E-3</v>
      </c>
      <c r="H5" s="496"/>
    </row>
    <row r="6" spans="1:8" ht="24.95" customHeight="1" x14ac:dyDescent="0.25">
      <c r="A6" s="170"/>
      <c r="B6" s="156"/>
      <c r="C6" s="171"/>
      <c r="D6" s="172">
        <v>0.1</v>
      </c>
      <c r="E6" s="173">
        <v>5</v>
      </c>
      <c r="F6" s="174">
        <f t="shared" si="0"/>
        <v>-1.6666666666666668E-3</v>
      </c>
      <c r="G6" s="495">
        <f t="shared" si="1"/>
        <v>1.6666666666666666E-2</v>
      </c>
      <c r="H6" s="496"/>
    </row>
    <row r="7" spans="1:8" ht="24.95" customHeight="1" x14ac:dyDescent="0.25">
      <c r="A7" s="170"/>
      <c r="B7" s="156"/>
      <c r="C7" s="171"/>
      <c r="D7" s="172">
        <v>0.1</v>
      </c>
      <c r="E7" s="173">
        <v>10</v>
      </c>
      <c r="F7" s="174">
        <f t="shared" si="0"/>
        <v>-8.3333333333333339E-4</v>
      </c>
      <c r="G7" s="495">
        <f t="shared" si="1"/>
        <v>8.3333333333333332E-3</v>
      </c>
      <c r="H7" s="496"/>
    </row>
    <row r="8" spans="1:8" ht="24.95" customHeight="1" x14ac:dyDescent="0.25">
      <c r="A8" s="170"/>
      <c r="B8" s="156"/>
      <c r="C8" s="171"/>
      <c r="D8" s="172">
        <v>0.4</v>
      </c>
      <c r="E8" s="173">
        <v>10</v>
      </c>
      <c r="F8" s="174">
        <f t="shared" si="0"/>
        <v>-3.3333333333333335E-3</v>
      </c>
      <c r="G8" s="495">
        <f t="shared" si="1"/>
        <v>8.3333333333333332E-3</v>
      </c>
      <c r="H8" s="496"/>
    </row>
    <row r="9" spans="1:8" ht="24.95" customHeight="1" x14ac:dyDescent="0.25">
      <c r="A9" s="170"/>
      <c r="B9" s="156"/>
      <c r="C9" s="171"/>
      <c r="D9" s="172"/>
      <c r="E9" s="173">
        <v>10</v>
      </c>
      <c r="F9" s="174">
        <f t="shared" si="0"/>
        <v>0</v>
      </c>
      <c r="G9" s="495">
        <f t="shared" si="1"/>
        <v>8.3333333333333332E-3</v>
      </c>
      <c r="H9" s="496"/>
    </row>
    <row r="10" spans="1:8" ht="24.95" customHeight="1" x14ac:dyDescent="0.25">
      <c r="A10" s="170"/>
      <c r="B10" s="156"/>
      <c r="C10" s="171"/>
      <c r="D10" s="172"/>
      <c r="E10" s="173">
        <v>10</v>
      </c>
      <c r="F10" s="174">
        <f t="shared" si="0"/>
        <v>0</v>
      </c>
      <c r="G10" s="495">
        <f t="shared" si="1"/>
        <v>8.3333333333333332E-3</v>
      </c>
      <c r="H10" s="496"/>
    </row>
    <row r="11" spans="1:8" ht="24.95" customHeight="1" x14ac:dyDescent="0.25">
      <c r="A11" s="170"/>
      <c r="B11" s="156"/>
      <c r="C11" s="171"/>
      <c r="D11" s="172"/>
      <c r="E11" s="173">
        <v>10</v>
      </c>
      <c r="F11" s="174">
        <f t="shared" si="0"/>
        <v>0</v>
      </c>
      <c r="G11" s="495">
        <f t="shared" si="1"/>
        <v>8.3333333333333332E-3</v>
      </c>
      <c r="H11" s="496"/>
    </row>
    <row r="12" spans="1:8" ht="24.95" customHeight="1" x14ac:dyDescent="0.25">
      <c r="A12" s="170"/>
      <c r="B12" s="156"/>
      <c r="C12" s="171"/>
      <c r="D12" s="172"/>
      <c r="E12" s="173">
        <v>10</v>
      </c>
      <c r="F12" s="174">
        <f t="shared" si="0"/>
        <v>0</v>
      </c>
      <c r="G12" s="495">
        <f t="shared" si="1"/>
        <v>8.3333333333333332E-3</v>
      </c>
      <c r="H12" s="496"/>
    </row>
    <row r="13" spans="1:8" ht="24.95" customHeight="1" x14ac:dyDescent="0.25">
      <c r="A13" s="170"/>
      <c r="B13" s="156"/>
      <c r="C13" s="171"/>
      <c r="D13" s="172"/>
      <c r="E13" s="173">
        <v>10</v>
      </c>
      <c r="F13" s="174">
        <f t="shared" si="0"/>
        <v>0</v>
      </c>
      <c r="G13" s="495">
        <f t="shared" si="1"/>
        <v>8.3333333333333332E-3</v>
      </c>
      <c r="H13" s="496"/>
    </row>
    <row r="14" spans="1:8" ht="24.95" customHeight="1" x14ac:dyDescent="0.25">
      <c r="A14" s="170"/>
      <c r="B14" s="156"/>
      <c r="C14" s="171"/>
      <c r="D14" s="172"/>
      <c r="E14" s="173">
        <v>10</v>
      </c>
      <c r="F14" s="174">
        <f t="shared" si="0"/>
        <v>0</v>
      </c>
      <c r="G14" s="495">
        <f t="shared" si="1"/>
        <v>8.3333333333333332E-3</v>
      </c>
      <c r="H14" s="496"/>
    </row>
    <row r="15" spans="1:8" ht="24.95" customHeight="1" x14ac:dyDescent="0.25">
      <c r="A15" s="170"/>
      <c r="B15" s="156"/>
      <c r="C15" s="171"/>
      <c r="D15" s="172"/>
      <c r="E15" s="173">
        <v>10</v>
      </c>
      <c r="F15" s="174">
        <f t="shared" si="0"/>
        <v>0</v>
      </c>
      <c r="G15" s="495">
        <f t="shared" si="1"/>
        <v>8.3333333333333332E-3</v>
      </c>
      <c r="H15" s="496"/>
    </row>
    <row r="16" spans="1:8" ht="24.95" customHeight="1" x14ac:dyDescent="0.25">
      <c r="A16" s="170"/>
      <c r="B16" s="156"/>
      <c r="C16" s="171"/>
      <c r="D16" s="172"/>
      <c r="E16" s="173">
        <v>10</v>
      </c>
      <c r="F16" s="174">
        <f t="shared" si="0"/>
        <v>0</v>
      </c>
      <c r="G16" s="495">
        <f t="shared" si="1"/>
        <v>8.3333333333333332E-3</v>
      </c>
      <c r="H16" s="496"/>
    </row>
    <row r="17" spans="1:8" ht="24.95" customHeight="1" x14ac:dyDescent="0.25">
      <c r="A17" s="170"/>
      <c r="B17" s="156"/>
      <c r="C17" s="171"/>
      <c r="D17" s="172"/>
      <c r="E17" s="173">
        <v>10</v>
      </c>
      <c r="F17" s="174">
        <f t="shared" si="0"/>
        <v>0</v>
      </c>
      <c r="G17" s="495">
        <f t="shared" si="1"/>
        <v>8.3333333333333332E-3</v>
      </c>
      <c r="H17" s="496"/>
    </row>
    <row r="18" spans="1:8" ht="24.95" customHeight="1" x14ac:dyDescent="0.25">
      <c r="A18" s="170"/>
      <c r="B18" s="156"/>
      <c r="C18" s="171"/>
      <c r="D18" s="172"/>
      <c r="E18" s="173">
        <v>10</v>
      </c>
      <c r="F18" s="174">
        <f t="shared" si="0"/>
        <v>0</v>
      </c>
      <c r="G18" s="495">
        <f t="shared" si="1"/>
        <v>8.3333333333333332E-3</v>
      </c>
      <c r="H18" s="496"/>
    </row>
    <row r="19" spans="1:8" ht="24.95" customHeight="1" x14ac:dyDescent="0.25">
      <c r="A19" s="170"/>
      <c r="B19" s="156"/>
      <c r="C19" s="171"/>
      <c r="D19" s="172"/>
      <c r="E19" s="173">
        <v>10</v>
      </c>
      <c r="F19" s="174">
        <f t="shared" si="0"/>
        <v>0</v>
      </c>
      <c r="G19" s="495">
        <f t="shared" si="1"/>
        <v>8.3333333333333332E-3</v>
      </c>
      <c r="H19" s="496"/>
    </row>
    <row r="20" spans="1:8" ht="24.95" customHeight="1" x14ac:dyDescent="0.25">
      <c r="A20" s="170"/>
      <c r="B20" s="156"/>
      <c r="C20" s="171"/>
      <c r="D20" s="172"/>
      <c r="E20" s="173"/>
      <c r="F20" s="174"/>
    </row>
    <row r="21" spans="1:8" ht="24.95" customHeight="1" x14ac:dyDescent="0.25">
      <c r="A21" s="501" t="s">
        <v>188</v>
      </c>
      <c r="B21" s="501"/>
      <c r="C21" s="501"/>
      <c r="D21" s="501"/>
      <c r="E21" s="501"/>
      <c r="F21" s="160">
        <f>SUM(F4:F20)</f>
        <v>-8.3333333333333332E-3</v>
      </c>
    </row>
    <row r="22" spans="1:8" ht="24.95" customHeight="1" x14ac:dyDescent="0.25">
      <c r="A22" s="502" t="s">
        <v>189</v>
      </c>
      <c r="B22" s="503"/>
      <c r="C22" s="503"/>
      <c r="D22" s="503"/>
      <c r="E22" s="504"/>
      <c r="F22" s="156">
        <v>10</v>
      </c>
    </row>
    <row r="23" spans="1:8" ht="24.95" customHeight="1" x14ac:dyDescent="0.25">
      <c r="A23" s="500" t="s">
        <v>190</v>
      </c>
      <c r="B23" s="500"/>
      <c r="C23" s="500"/>
      <c r="D23" s="500"/>
      <c r="E23" s="500"/>
      <c r="F23" s="160">
        <f>F21/F22</f>
        <v>-8.3333333333333328E-4</v>
      </c>
    </row>
  </sheetData>
  <mergeCells count="23">
    <mergeCell ref="A23:E23"/>
    <mergeCell ref="G4:H4"/>
    <mergeCell ref="G5:H5"/>
    <mergeCell ref="G6:H6"/>
    <mergeCell ref="G7:H7"/>
    <mergeCell ref="G8:H8"/>
    <mergeCell ref="G14:H14"/>
    <mergeCell ref="G15:H15"/>
    <mergeCell ref="G16:H16"/>
    <mergeCell ref="G17:H17"/>
    <mergeCell ref="G18:H18"/>
    <mergeCell ref="G9:H9"/>
    <mergeCell ref="G10:H10"/>
    <mergeCell ref="A21:E21"/>
    <mergeCell ref="A22:E22"/>
    <mergeCell ref="G19:H19"/>
    <mergeCell ref="G12:H12"/>
    <mergeCell ref="G13:H13"/>
    <mergeCell ref="A1:H1"/>
    <mergeCell ref="A2:F2"/>
    <mergeCell ref="G2:H2"/>
    <mergeCell ref="G3:H3"/>
    <mergeCell ref="G11:H11"/>
  </mergeCell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0"/>
  <sheetViews>
    <sheetView workbookViewId="0">
      <selection activeCell="C5" sqref="C5:D6"/>
    </sheetView>
  </sheetViews>
  <sheetFormatPr defaultRowHeight="15" x14ac:dyDescent="0.25"/>
  <cols>
    <col min="1" max="1" width="36.140625" customWidth="1"/>
    <col min="2" max="2" width="55" customWidth="1"/>
    <col min="3" max="3" width="17.28515625" customWidth="1"/>
    <col min="4" max="4" width="2" customWidth="1"/>
    <col min="5" max="6" width="22.28515625" customWidth="1"/>
  </cols>
  <sheetData>
    <row r="1" spans="1:6" ht="120" customHeight="1" x14ac:dyDescent="0.25">
      <c r="A1" s="509"/>
      <c r="B1" s="509"/>
      <c r="C1" s="509"/>
      <c r="D1" s="509"/>
      <c r="E1" s="509"/>
      <c r="F1" s="509"/>
    </row>
    <row r="2" spans="1:6" ht="24.95" customHeight="1" x14ac:dyDescent="0.25">
      <c r="A2" s="511" t="s">
        <v>191</v>
      </c>
      <c r="B2" s="511"/>
      <c r="C2" s="511"/>
      <c r="D2" s="511"/>
      <c r="E2" s="511"/>
      <c r="F2" s="511"/>
    </row>
    <row r="3" spans="1:6" ht="24.95" customHeight="1" x14ac:dyDescent="0.25">
      <c r="A3" s="518" t="s">
        <v>192</v>
      </c>
      <c r="B3" s="519"/>
      <c r="C3" s="519"/>
      <c r="D3" s="519"/>
      <c r="E3" s="519"/>
      <c r="F3" s="520"/>
    </row>
    <row r="4" spans="1:6" ht="24.95" customHeight="1" x14ac:dyDescent="0.25">
      <c r="A4" s="516" t="s">
        <v>181</v>
      </c>
      <c r="B4" s="517"/>
      <c r="C4" s="516" t="s">
        <v>193</v>
      </c>
      <c r="D4" s="517"/>
      <c r="E4" s="161" t="s">
        <v>194</v>
      </c>
      <c r="F4" s="161" t="s">
        <v>195</v>
      </c>
    </row>
    <row r="5" spans="1:6" ht="24.95" customHeight="1" x14ac:dyDescent="0.25">
      <c r="A5" s="514"/>
      <c r="B5" s="515"/>
      <c r="C5" s="512"/>
      <c r="D5" s="513"/>
      <c r="E5" s="162"/>
      <c r="F5" s="163">
        <f t="shared" ref="F5:F16" si="0">C5*E5</f>
        <v>0</v>
      </c>
    </row>
    <row r="6" spans="1:6" ht="24.95" customHeight="1" x14ac:dyDescent="0.25">
      <c r="A6" s="514"/>
      <c r="B6" s="515"/>
      <c r="C6" s="512"/>
      <c r="D6" s="513"/>
      <c r="E6" s="162"/>
      <c r="F6" s="163">
        <f t="shared" si="0"/>
        <v>0</v>
      </c>
    </row>
    <row r="7" spans="1:6" ht="24.95" customHeight="1" x14ac:dyDescent="0.25">
      <c r="A7" s="514"/>
      <c r="B7" s="515"/>
      <c r="C7" s="512"/>
      <c r="D7" s="513"/>
      <c r="E7" s="162"/>
      <c r="F7" s="163">
        <f t="shared" si="0"/>
        <v>0</v>
      </c>
    </row>
    <row r="8" spans="1:6" ht="24.95" customHeight="1" x14ac:dyDescent="0.25">
      <c r="A8" s="514"/>
      <c r="B8" s="515"/>
      <c r="C8" s="512"/>
      <c r="D8" s="513"/>
      <c r="E8" s="162"/>
      <c r="F8" s="163">
        <f t="shared" si="0"/>
        <v>0</v>
      </c>
    </row>
    <row r="9" spans="1:6" ht="24.95" customHeight="1" x14ac:dyDescent="0.25">
      <c r="A9" s="514"/>
      <c r="B9" s="515"/>
      <c r="C9" s="512"/>
      <c r="D9" s="513"/>
      <c r="E9" s="162"/>
      <c r="F9" s="163">
        <f t="shared" si="0"/>
        <v>0</v>
      </c>
    </row>
    <row r="10" spans="1:6" ht="24.95" customHeight="1" x14ac:dyDescent="0.25">
      <c r="A10" s="514"/>
      <c r="B10" s="515"/>
      <c r="C10" s="512"/>
      <c r="D10" s="513"/>
      <c r="E10" s="162"/>
      <c r="F10" s="163">
        <f t="shared" si="0"/>
        <v>0</v>
      </c>
    </row>
    <row r="11" spans="1:6" ht="24.95" customHeight="1" x14ac:dyDescent="0.25">
      <c r="A11" s="514"/>
      <c r="B11" s="515"/>
      <c r="C11" s="512"/>
      <c r="D11" s="513"/>
      <c r="E11" s="162"/>
      <c r="F11" s="163">
        <f t="shared" si="0"/>
        <v>0</v>
      </c>
    </row>
    <row r="12" spans="1:6" ht="24.95" customHeight="1" x14ac:dyDescent="0.25">
      <c r="A12" s="164"/>
      <c r="B12" s="165"/>
      <c r="C12" s="166"/>
      <c r="D12" s="167"/>
      <c r="E12" s="162"/>
      <c r="F12" s="163">
        <f t="shared" si="0"/>
        <v>0</v>
      </c>
    </row>
    <row r="13" spans="1:6" ht="24.95" customHeight="1" x14ac:dyDescent="0.25">
      <c r="A13" s="164"/>
      <c r="B13" s="165"/>
      <c r="C13" s="166"/>
      <c r="D13" s="167"/>
      <c r="E13" s="162"/>
      <c r="F13" s="163">
        <f t="shared" si="0"/>
        <v>0</v>
      </c>
    </row>
    <row r="14" spans="1:6" ht="24.95" customHeight="1" x14ac:dyDescent="0.25">
      <c r="A14" s="164"/>
      <c r="B14" s="165"/>
      <c r="C14" s="166"/>
      <c r="D14" s="167"/>
      <c r="E14" s="162"/>
      <c r="F14" s="163">
        <f t="shared" si="0"/>
        <v>0</v>
      </c>
    </row>
    <row r="15" spans="1:6" ht="24.95" customHeight="1" x14ac:dyDescent="0.25">
      <c r="A15" s="164"/>
      <c r="B15" s="165"/>
      <c r="C15" s="166"/>
      <c r="D15" s="167"/>
      <c r="E15" s="162"/>
      <c r="F15" s="163">
        <f t="shared" si="0"/>
        <v>0</v>
      </c>
    </row>
    <row r="16" spans="1:6" ht="24.95" customHeight="1" x14ac:dyDescent="0.25">
      <c r="A16" s="514"/>
      <c r="B16" s="515"/>
      <c r="C16" s="512"/>
      <c r="D16" s="513"/>
      <c r="E16" s="162"/>
      <c r="F16" s="163">
        <f t="shared" si="0"/>
        <v>0</v>
      </c>
    </row>
    <row r="17" spans="1:6" ht="24.95" customHeight="1" x14ac:dyDescent="0.25">
      <c r="A17" s="508" t="s">
        <v>196</v>
      </c>
      <c r="B17" s="508"/>
      <c r="C17" s="508"/>
      <c r="D17" s="508"/>
      <c r="E17" s="508"/>
      <c r="F17" s="168">
        <f>SUM(F5:F16)</f>
        <v>0</v>
      </c>
    </row>
    <row r="18" spans="1:6" ht="24.95" customHeight="1" x14ac:dyDescent="0.25">
      <c r="A18" s="508" t="s">
        <v>197</v>
      </c>
      <c r="B18" s="508"/>
      <c r="C18" s="508"/>
      <c r="D18" s="508"/>
      <c r="E18" s="508"/>
      <c r="F18" s="168">
        <f>F17/12</f>
        <v>0</v>
      </c>
    </row>
    <row r="19" spans="1:6" ht="24.95" customHeight="1" x14ac:dyDescent="0.25">
      <c r="A19" s="505" t="s">
        <v>189</v>
      </c>
      <c r="B19" s="506"/>
      <c r="C19" s="506"/>
      <c r="D19" s="506"/>
      <c r="E19" s="507"/>
      <c r="F19" s="161">
        <v>2</v>
      </c>
    </row>
    <row r="20" spans="1:6" ht="24.95" customHeight="1" x14ac:dyDescent="0.25">
      <c r="A20" s="510" t="s">
        <v>190</v>
      </c>
      <c r="B20" s="510"/>
      <c r="C20" s="510"/>
      <c r="D20" s="510"/>
      <c r="E20" s="510"/>
      <c r="F20" s="175">
        <f>F18/F19</f>
        <v>0</v>
      </c>
    </row>
  </sheetData>
  <mergeCells count="25">
    <mergeCell ref="A3:F3"/>
    <mergeCell ref="C4:D4"/>
    <mergeCell ref="C9:D9"/>
    <mergeCell ref="A10:B10"/>
    <mergeCell ref="C6:D6"/>
    <mergeCell ref="A7:B7"/>
    <mergeCell ref="C7:D7"/>
    <mergeCell ref="C5:D5"/>
    <mergeCell ref="A6:B6"/>
    <mergeCell ref="A19:E19"/>
    <mergeCell ref="A18:E18"/>
    <mergeCell ref="A1:F1"/>
    <mergeCell ref="A20:E20"/>
    <mergeCell ref="A17:E17"/>
    <mergeCell ref="A2:F2"/>
    <mergeCell ref="C10:D10"/>
    <mergeCell ref="A11:B11"/>
    <mergeCell ref="C11:D11"/>
    <mergeCell ref="A16:B16"/>
    <mergeCell ref="C16:D16"/>
    <mergeCell ref="A8:B8"/>
    <mergeCell ref="C8:D8"/>
    <mergeCell ref="A9:B9"/>
    <mergeCell ref="A4:B4"/>
    <mergeCell ref="A5:B5"/>
  </mergeCells>
  <pageMargins left="0.511811024" right="0.511811024" top="0.78740157499999996" bottom="0.78740157499999996" header="0.31496062000000002" footer="0.31496062000000002"/>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Informações Licitante</vt:lpstr>
      <vt:lpstr>Proposta</vt:lpstr>
      <vt:lpstr>Planilha Analítica</vt:lpstr>
      <vt:lpstr>Notas Explicativas</vt:lpstr>
      <vt:lpstr>Simples Nacional</vt:lpstr>
      <vt:lpstr>Insumos Depreciáveis</vt:lpstr>
      <vt:lpstr>Insumos Não Depreciáveis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ac30071</dc:creator>
  <cp:lastModifiedBy>Fernanda Ferreira Ribeiro</cp:lastModifiedBy>
  <cp:revision/>
  <cp:lastPrinted>2023-10-23T15:48:39Z</cp:lastPrinted>
  <dcterms:created xsi:type="dcterms:W3CDTF">2019-01-24T15:06:57Z</dcterms:created>
  <dcterms:modified xsi:type="dcterms:W3CDTF">2026-05-06T15:12:28Z</dcterms:modified>
</cp:coreProperties>
</file>