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psyche\ccl\CURSO PLANILHAS\PLANILHAS SITE TJBA - BLOQUEADAS\"/>
    </mc:Choice>
  </mc:AlternateContent>
  <xr:revisionPtr revIDLastSave="0" documentId="13_ncr:1_{DD9F7560-1017-44BE-AD90-57A31310BA13}" xr6:coauthVersionLast="47" xr6:coauthVersionMax="47" xr10:uidLastSave="{00000000-0000-0000-0000-000000000000}"/>
  <bookViews>
    <workbookView xWindow="28680" yWindow="-120" windowWidth="29040" windowHeight="15840" firstSheet="2" activeTab="2" xr2:uid="{00000000-000D-0000-FFFF-FFFF00000000}"/>
  </bookViews>
  <sheets>
    <sheet name="Informações Licitante" sheetId="10" r:id="rId1"/>
    <sheet name="Proposta" sheetId="11" r:id="rId2"/>
    <sheet name="Planilha Analítica" sheetId="4" r:id="rId3"/>
    <sheet name="Notas Explicativas" sheetId="6" r:id="rId4"/>
    <sheet name="PIS-COFINS" sheetId="7" r:id="rId5"/>
    <sheet name="Simples Nacional" sheetId="13" r:id="rId6"/>
    <sheet name="Insumos Depreciáveis" sheetId="8" r:id="rId7"/>
    <sheet name="Insumos Não Depreciáveis"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4" l="1"/>
  <c r="I76" i="4" l="1"/>
  <c r="I59" i="4"/>
  <c r="I26" i="4"/>
  <c r="H82" i="4" l="1"/>
  <c r="I99" i="4"/>
  <c r="H68" i="4"/>
  <c r="H65" i="4"/>
  <c r="I61" i="4"/>
  <c r="I96" i="4" s="1"/>
  <c r="I24" i="4"/>
  <c r="F19" i="8"/>
  <c r="F18" i="8"/>
  <c r="F15" i="8"/>
  <c r="F14" i="8"/>
  <c r="F13" i="8"/>
  <c r="F12" i="8"/>
  <c r="F11" i="8"/>
  <c r="F10" i="8"/>
  <c r="F7" i="8"/>
  <c r="F6" i="8"/>
  <c r="G19" i="8"/>
  <c r="G18" i="8"/>
  <c r="G17" i="8"/>
  <c r="F17" i="8" s="1"/>
  <c r="G16" i="8"/>
  <c r="F16" i="8" s="1"/>
  <c r="G15" i="8"/>
  <c r="G14" i="8"/>
  <c r="G13" i="8"/>
  <c r="G12" i="8"/>
  <c r="G11" i="8"/>
  <c r="G10" i="8"/>
  <c r="G9" i="8"/>
  <c r="F9" i="8" s="1"/>
  <c r="G8" i="8"/>
  <c r="F8" i="8" s="1"/>
  <c r="G7" i="8"/>
  <c r="G6" i="8"/>
  <c r="F16" i="9"/>
  <c r="F15" i="9"/>
  <c r="F14" i="9"/>
  <c r="F13" i="9"/>
  <c r="F12" i="9"/>
  <c r="F11" i="9"/>
  <c r="F10" i="9"/>
  <c r="F9" i="9"/>
  <c r="F8" i="9"/>
  <c r="F7" i="9"/>
  <c r="F6" i="9"/>
  <c r="F5" i="9"/>
  <c r="L35" i="13"/>
  <c r="K31" i="13"/>
  <c r="I32" i="13" s="1"/>
  <c r="I33" i="13" s="1"/>
  <c r="B22" i="13"/>
  <c r="C22" i="13" s="1"/>
  <c r="B21" i="13"/>
  <c r="C21" i="13" s="1"/>
  <c r="B20" i="13"/>
  <c r="C20" i="13" s="1"/>
  <c r="K19" i="13"/>
  <c r="B19" i="13"/>
  <c r="C19" i="13" s="1"/>
  <c r="B18" i="13"/>
  <c r="C18" i="13" s="1"/>
  <c r="B17" i="13"/>
  <c r="C17" i="13" s="1"/>
  <c r="O14" i="13"/>
  <c r="O13" i="13"/>
  <c r="O12" i="13"/>
  <c r="I25" i="4" l="1"/>
  <c r="I31" i="4" s="1"/>
  <c r="F17" i="9"/>
  <c r="F18" i="9" s="1"/>
  <c r="F20" i="9" s="1"/>
  <c r="I73" i="4" s="1"/>
  <c r="D17" i="13"/>
  <c r="D18" i="13" s="1"/>
  <c r="C6" i="13" s="1"/>
  <c r="K40" i="13" s="1"/>
  <c r="G32" i="13"/>
  <c r="G33" i="13" s="1"/>
  <c r="H32" i="13"/>
  <c r="J32" i="13"/>
  <c r="J33" i="13" s="1"/>
  <c r="G5" i="8"/>
  <c r="F5" i="8" s="1"/>
  <c r="G4" i="8"/>
  <c r="F4" i="8" s="1"/>
  <c r="I67" i="4" l="1"/>
  <c r="I34" i="4"/>
  <c r="I64" i="4"/>
  <c r="I93" i="4"/>
  <c r="I66" i="4"/>
  <c r="I35" i="4"/>
  <c r="I65" i="4"/>
  <c r="I68" i="4"/>
  <c r="I40" i="13"/>
  <c r="G18" i="13"/>
  <c r="H39" i="13"/>
  <c r="J34" i="13"/>
  <c r="J35" i="13" s="1"/>
  <c r="I18" i="13"/>
  <c r="I19" i="13" s="1"/>
  <c r="K39" i="13"/>
  <c r="H18" i="13"/>
  <c r="H19" i="13" s="1"/>
  <c r="H34" i="13"/>
  <c r="H35" i="13" s="1"/>
  <c r="J39" i="13"/>
  <c r="J40" i="13"/>
  <c r="L18" i="13"/>
  <c r="L19" i="13" s="1"/>
  <c r="J18" i="13"/>
  <c r="J19" i="13" s="1"/>
  <c r="K34" i="13"/>
  <c r="K35" i="13" s="1"/>
  <c r="G40" i="13"/>
  <c r="G39" i="13"/>
  <c r="G34" i="13"/>
  <c r="L39" i="13"/>
  <c r="I39" i="13"/>
  <c r="I34" i="13"/>
  <c r="I35" i="13" s="1"/>
  <c r="H40" i="13"/>
  <c r="G19" i="13"/>
  <c r="F21" i="8"/>
  <c r="F23" i="8" s="1"/>
  <c r="I74" i="4" s="1"/>
  <c r="I69" i="4" l="1"/>
  <c r="I97" i="4" s="1"/>
  <c r="I36" i="4"/>
  <c r="K36" i="13"/>
  <c r="I36" i="13"/>
  <c r="M34" i="13"/>
  <c r="H36" i="13"/>
  <c r="M18" i="13"/>
  <c r="H20" i="13"/>
  <c r="H21" i="13" s="1"/>
  <c r="H23" i="13" s="1"/>
  <c r="G35" i="13"/>
  <c r="G36" i="13" s="1"/>
  <c r="J36" i="13"/>
  <c r="J20" i="13"/>
  <c r="J21" i="13" s="1"/>
  <c r="J22" i="13" s="1"/>
  <c r="I20" i="13"/>
  <c r="I21" i="13" s="1"/>
  <c r="I23" i="13" s="1"/>
  <c r="M19" i="13"/>
  <c r="M22" i="13" s="1"/>
  <c r="L20" i="13" s="1"/>
  <c r="L21" i="13" s="1"/>
  <c r="K20" i="13"/>
  <c r="K21" i="13" s="1"/>
  <c r="G20" i="13"/>
  <c r="L36" i="13"/>
  <c r="M35" i="13"/>
  <c r="N35" i="13" s="1"/>
  <c r="I94" i="4" l="1"/>
  <c r="I42" i="4"/>
  <c r="I44" i="4"/>
  <c r="I41" i="4"/>
  <c r="I40" i="4"/>
  <c r="I39" i="4"/>
  <c r="I38" i="4"/>
  <c r="I45" i="4"/>
  <c r="I22" i="13"/>
  <c r="H22" i="13"/>
  <c r="J23" i="13"/>
  <c r="M36" i="13"/>
  <c r="L22" i="13"/>
  <c r="L23" i="13"/>
  <c r="G21" i="13"/>
  <c r="N20" i="13"/>
  <c r="N21" i="13" s="1"/>
  <c r="M20" i="13"/>
  <c r="K23" i="13"/>
  <c r="K22" i="13"/>
  <c r="I46" i="4" l="1"/>
  <c r="I95" i="4" s="1"/>
  <c r="I98" i="4" s="1"/>
  <c r="I79" i="4" s="1"/>
  <c r="M23" i="13"/>
  <c r="N23" i="13" s="1"/>
  <c r="G22" i="13"/>
  <c r="G23" i="13"/>
  <c r="J24" i="13" l="1"/>
  <c r="J25" i="13" s="1"/>
  <c r="J26" i="13" s="1"/>
  <c r="G24" i="13"/>
  <c r="I24" i="13"/>
  <c r="I25" i="13" s="1"/>
  <c r="I26" i="13" s="1"/>
  <c r="H24" i="13"/>
  <c r="H25" i="13" s="1"/>
  <c r="H26" i="13" s="1"/>
  <c r="K24" i="13"/>
  <c r="K25" i="13" s="1"/>
  <c r="K26" i="13" s="1"/>
  <c r="L25" i="13"/>
  <c r="L26" i="13" s="1"/>
  <c r="L27" i="13" s="1"/>
  <c r="H6" i="13" s="1"/>
  <c r="I80" i="4" l="1"/>
  <c r="M24" i="13"/>
  <c r="G25" i="13"/>
  <c r="I81" i="4" l="1"/>
  <c r="I86" i="4" s="1"/>
  <c r="I87" i="4"/>
  <c r="I84" i="4"/>
  <c r="I85" i="4"/>
  <c r="M25" i="13"/>
  <c r="G26" i="13"/>
  <c r="I88" i="4" l="1"/>
  <c r="I100" i="4" s="1"/>
  <c r="I101" i="4" s="1"/>
  <c r="I102" i="4" s="1"/>
  <c r="M26" i="13"/>
  <c r="N26" i="13" s="1"/>
  <c r="H27" i="13" s="1"/>
  <c r="E6" i="13" s="1"/>
  <c r="G27" i="13"/>
  <c r="K27" i="13"/>
  <c r="P6" i="13" s="1"/>
  <c r="J27" i="13"/>
  <c r="G6" i="13" s="1"/>
  <c r="I27" i="13" l="1"/>
  <c r="F6" i="13" s="1"/>
  <c r="D6" i="13"/>
  <c r="M27"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Moreno Santiago</author>
  </authors>
  <commentList>
    <comment ref="B6" authorId="0" shapeId="0" xr:uid="{00000000-0006-0000-0500-000001000000}">
      <text>
        <r>
          <rPr>
            <b/>
            <sz val="9"/>
            <color indexed="81"/>
            <rFont val="Segoe UI"/>
            <family val="2"/>
          </rPr>
          <t>Insira aqui o valor da Receita Bruta dos últimos 12 meses do Extrato do Simples Nacional (RBT12 ou RBT12p) conforme regras do edital</t>
        </r>
        <r>
          <rPr>
            <sz val="9"/>
            <color indexed="81"/>
            <rFont val="Segoe UI"/>
            <family val="2"/>
          </rPr>
          <t xml:space="preserve">
</t>
        </r>
      </text>
    </comment>
  </commentList>
</comments>
</file>

<file path=xl/sharedStrings.xml><?xml version="1.0" encoding="utf-8"?>
<sst xmlns="http://schemas.openxmlformats.org/spreadsheetml/2006/main" count="456" uniqueCount="310">
  <si>
    <t>Discriminação dos Serviços (dados referentes à contratação)</t>
  </si>
  <si>
    <t>A</t>
  </si>
  <si>
    <t>Data de apresentação da proposta (dia/mês/ano)</t>
  </si>
  <si>
    <t>B</t>
  </si>
  <si>
    <t>C</t>
  </si>
  <si>
    <t>D</t>
  </si>
  <si>
    <t>Identificação do serviço</t>
  </si>
  <si>
    <t>E</t>
  </si>
  <si>
    <t>Número de meses de execução contratual</t>
  </si>
  <si>
    <t>F</t>
  </si>
  <si>
    <t>Dados complementares para composição dos custos referente à mão de obra</t>
  </si>
  <si>
    <t>Classificação Brasileira de Ocupações (CBO)</t>
  </si>
  <si>
    <t>Categoria profissional (vinculada à execução contratual)</t>
  </si>
  <si>
    <t>Data base da categoria (dia/mês/ano)</t>
  </si>
  <si>
    <t>MÓDULO 1: COMPOSIÇÃO DA REMUNERAÇÃO</t>
  </si>
  <si>
    <t>Composição da remuneração</t>
  </si>
  <si>
    <t>Valor (R$)</t>
  </si>
  <si>
    <t>TOTAL</t>
  </si>
  <si>
    <t>2.1</t>
  </si>
  <si>
    <t>13º (décimo terceiro) salário, férias e adicional de férias</t>
  </si>
  <si>
    <t xml:space="preserve">Percentual </t>
  </si>
  <si>
    <t>Férias e Adicional de Férias (terço constitucional)</t>
  </si>
  <si>
    <t>Total</t>
  </si>
  <si>
    <t>2.2</t>
  </si>
  <si>
    <t>GPS, FGTS e Outras Contribuições</t>
  </si>
  <si>
    <t>SENAI ou SENAC</t>
  </si>
  <si>
    <t>SEBRAE</t>
  </si>
  <si>
    <t>G</t>
  </si>
  <si>
    <t>INCRA</t>
  </si>
  <si>
    <t>H</t>
  </si>
  <si>
    <t>FGTS</t>
  </si>
  <si>
    <t>SubTotal</t>
  </si>
  <si>
    <t>MÓDULO 5: INSUMOS DIVERSOS</t>
  </si>
  <si>
    <t>Insumos diversos</t>
  </si>
  <si>
    <t>Tributos</t>
  </si>
  <si>
    <t>-</t>
  </si>
  <si>
    <t>a) Cofins</t>
  </si>
  <si>
    <t>b) PIS</t>
  </si>
  <si>
    <t>2. QUADRO-RESUMO DO CUSTO POR EMPREGADO</t>
  </si>
  <si>
    <t>Mão de obra vinculada à execução contratual (valor por empregado)</t>
  </si>
  <si>
    <t>Módulo 5 - Insumos diversos</t>
  </si>
  <si>
    <t xml:space="preserve">Salário-base </t>
  </si>
  <si>
    <t>Adicional de Periculosidade</t>
  </si>
  <si>
    <t xml:space="preserve">13º salário </t>
  </si>
  <si>
    <t>Auxílio-Refeição/Alimentação</t>
  </si>
  <si>
    <t xml:space="preserve">Aviso-prévio indenizado </t>
  </si>
  <si>
    <t>Aviso-previo trabalhado</t>
  </si>
  <si>
    <t xml:space="preserve">Incidência dos encargos do submódulo 2.2 sobre o APT </t>
  </si>
  <si>
    <t xml:space="preserve">Uniformes </t>
  </si>
  <si>
    <t>c) ISS</t>
  </si>
  <si>
    <t>d) CPRB</t>
  </si>
  <si>
    <t>Sub-total</t>
  </si>
  <si>
    <t>Multa do FGTS  por dispensa sem justa causa</t>
  </si>
  <si>
    <t xml:space="preserve">Incidência do FGTS sobre o aviso-prévio indenizado </t>
  </si>
  <si>
    <t>Adicional Noturno</t>
  </si>
  <si>
    <t>Seguro de Vida</t>
  </si>
  <si>
    <t>Assistência Médica</t>
  </si>
  <si>
    <t>Assistência Odontológica</t>
  </si>
  <si>
    <t>Vale Transporte</t>
  </si>
  <si>
    <t>Exames Médicos</t>
  </si>
  <si>
    <t>MÓDULO 3 - BENEFÍCIOS MENSAIS E DIÁRIOS</t>
  </si>
  <si>
    <t xml:space="preserve">PLANILHA DE CUSTOS E FORMAÇÃO DE PREÇOS </t>
  </si>
  <si>
    <t>Salário Mínimo</t>
  </si>
  <si>
    <t>MÓDULO 4 - PROVISÃO PARA RESCISÃO</t>
  </si>
  <si>
    <t>Benefícios Mensais e Diários</t>
  </si>
  <si>
    <t>Percentual</t>
  </si>
  <si>
    <t>C.1    Tributos</t>
  </si>
  <si>
    <t>Custos Indiretos</t>
  </si>
  <si>
    <t>Lucro</t>
  </si>
  <si>
    <t>MÓDULO 2 : ENCARGOS TRABALHISTAS E PREVIDENCIÁRIOS</t>
  </si>
  <si>
    <t>Módulo 1 - Composição da Remuneração</t>
  </si>
  <si>
    <t>Módulo 3 - Benefícios Mensais e Diários</t>
  </si>
  <si>
    <t>Módulo 4 - Provisão para Rescisão</t>
  </si>
  <si>
    <t>Provisão para Rescisão</t>
  </si>
  <si>
    <t>MÓDULO 6 - CUSTOS INDIRETOS, LUCRO E TRIBUTOS</t>
  </si>
  <si>
    <t>Custos indiretos, lucro e tributos</t>
  </si>
  <si>
    <t>Módulo 2 - Encargos Trabalhistas</t>
  </si>
  <si>
    <t>Módulo 2 - Encargos Previdenciários e FGTS</t>
  </si>
  <si>
    <t>Módulo 6 - Custos indiretos, lucro e tributos</t>
  </si>
  <si>
    <t>Planilha Analítica de Custos e Formação de Preços</t>
  </si>
  <si>
    <t>NOTAS EXPLICATIVAS</t>
  </si>
  <si>
    <t>Memória de cálculo</t>
  </si>
  <si>
    <t>Fundamento</t>
  </si>
  <si>
    <r>
      <t xml:space="preserve">Salário Base </t>
    </r>
    <r>
      <rPr>
        <vertAlign val="superscript"/>
        <sz val="9"/>
        <rFont val="Arial"/>
        <family val="2"/>
      </rPr>
      <t>(1)</t>
    </r>
  </si>
  <si>
    <t>Artigo 457 e 458 da CLT.</t>
  </si>
  <si>
    <t xml:space="preserve">Adicional de Periculosidade </t>
  </si>
  <si>
    <t>Salário Base x 30%</t>
  </si>
  <si>
    <t>Súmula 132 TST. Artigo 193 a 197 da CLT. Artigo 7º, inciso XXIII da CF. NR 16 do MTE.</t>
  </si>
  <si>
    <t xml:space="preserve">Adicional de Insalubridade </t>
  </si>
  <si>
    <t>Regras do instrumento coletivo da categoria, se houver. Artigo 189 a 192 da CLT (10%, 20% ou 40%). NR 15 do MTE. Súmula nº. 139 do TST.</t>
  </si>
  <si>
    <t xml:space="preserve">Adicional Noturno </t>
  </si>
  <si>
    <t>Artigo 73 da CLT e artigo 7º, inciso IX da CF. Súmula nº 60 do TST e OJ-SDI1-259 do TST.</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</si>
  <si>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Tribunal,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</si>
  <si>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</si>
  <si>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t>Submódulo 2.1 - 13º Salário e Adicional de Férias</t>
  </si>
  <si>
    <t>%</t>
  </si>
  <si>
    <r>
      <t xml:space="preserve">13º Salário </t>
    </r>
    <r>
      <rPr>
        <b/>
        <vertAlign val="superscript"/>
        <sz val="9"/>
        <rFont val="Arial"/>
        <family val="2"/>
      </rPr>
      <t>(1)</t>
    </r>
  </si>
  <si>
    <t>((1/12) x 100) ≅ 8,33%</t>
  </si>
  <si>
    <t>Art. 7º, VIII, CF/88. Decreto n. 57.155, de 3/11/1965</t>
  </si>
  <si>
    <r>
      <t xml:space="preserve">Adicional de Férias </t>
    </r>
    <r>
      <rPr>
        <b/>
        <vertAlign val="superscript"/>
        <sz val="9"/>
        <rFont val="Arial"/>
        <family val="2"/>
      </rPr>
      <t>(2)</t>
    </r>
  </si>
  <si>
    <t>((1/3) x (1/12) x 100) ≅ 2,78%</t>
  </si>
  <si>
    <t xml:space="preserve">Art. 7º, XVII, CF/88; </t>
  </si>
  <si>
    <t>Total do 13º salário e adicional de férias</t>
  </si>
  <si>
    <t>Estudos do CNJ – Resolução nº 98/2009</t>
  </si>
  <si>
    <t>(1) 13º Salário - Gratificação de Natal, instituída pela Lei nº 4.090, de 13 de julho de 1962. O percentual dessa rubrica pode ser obtido pelo cálculo: ((1/12) x 100) = 8,33%.</t>
  </si>
  <si>
    <t>(2) Abono de Férias - A Constituição Federal, em seu art. 7º, inciso XVII, prevê que as férias sejam pagas com adicional de, pelo menos, 1/3 (um terço) da remuneração do mês. Assim, a provisão para atender as despesas relativas ao abono de férias corresponde a: ((1/3)*(1/12) x 100) = 2,78%.</t>
  </si>
  <si>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</si>
  <si>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</si>
  <si>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(3) Lei 13.161/2015 - Contribuição Previdenciária sobre a Receita Bruta (CPRB)</t>
    </r>
  </si>
  <si>
    <t>SESI ou SESC</t>
  </si>
  <si>
    <t>Anexo II da IN RFB n. 971/09; art. 30 da Lei n° 8.036/90; art. 1°da Lei n° 8.154/90; art. 240 da Constituição Federal.</t>
  </si>
  <si>
    <t>Anexo II da IN RFB n. 971/09; Decreto n.º 2.318/86</t>
  </si>
  <si>
    <t>Anexo II da IN RFB n. 971/09; Lei n.º 7.787/89; DL n.º 1.146/70; Lei Complementar nº 11/71.</t>
  </si>
  <si>
    <t>Salário Educação</t>
  </si>
  <si>
    <t>Anexo II da IN RFB n. 971/09; art. 3°, inciso I do Decreto n° 87.043/1982; art. 15 – Lei nº 9.424/96; art. 1º § 1º - Decreto Nº 6.003/2006; art. 212 § 5º da Constituição Federal; Súmula Nº 732 do STF.</t>
  </si>
  <si>
    <t>Art. 15, Lei nº 8.036/90 e Art. 7º, III,</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</si>
  <si>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</si>
  <si>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971/2009 e/ou legislação superveniente. Súmula 351 do STJ.</t>
  </si>
  <si>
    <t>Anexo II da IN RFB n. 971/09. Art. 8º, Lei n.º 8.029/90 e Lei n.º 8154/90</t>
  </si>
  <si>
    <t>Total dos encargos previdenciários e FGTS</t>
  </si>
  <si>
    <r>
      <rPr>
        <b/>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t>
    </r>
    <r>
      <rPr>
        <b/>
        <sz val="9"/>
        <rFont val="Arial"/>
        <family val="2"/>
      </rPr>
      <t xml:space="preserve"> Seguro de Acidente de Trabalho - SAT</t>
    </r>
    <r>
      <rPr>
        <sz val="9"/>
        <rFont val="Arial"/>
        <family val="2"/>
      </rPr>
      <t xml:space="preserve">). A contribuição GILL/RAT é apurada por meio de um indicador criado pela Receita Federal: o </t>
    </r>
    <r>
      <rPr>
        <b/>
        <sz val="9"/>
        <rFont val="Arial"/>
        <family val="2"/>
      </rPr>
      <t>RAT Ajustado</t>
    </r>
    <r>
      <rPr>
        <sz val="9"/>
        <rFont val="Arial"/>
        <family val="2"/>
      </rPr>
      <t xml:space="preserve">. Sendo assim, em regra, considera-se para fins de definição da planilha modelo que </t>
    </r>
    <r>
      <rPr>
        <b/>
        <sz val="9"/>
        <rFont val="Arial"/>
        <family val="2"/>
      </rPr>
      <t>GILL/RAT = SAT = RAT Ajustado</t>
    </r>
    <r>
      <rPr>
        <sz val="9"/>
        <rFont val="Arial"/>
        <family val="2"/>
      </rPr>
      <t>. O cálculo do RAT ajustado é feito mediante aplicação da fórmula: RAT ajustado = RAT x FAP. A aplicação mínima ou máxima do FAP (0,5 a 2,00) sobre as alíquotas do RAT (1% a 3%) levará o percentual ajustado do RAT a uma variação entre 0,5% a 6%. A licitante deve preencher o item G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</si>
  <si>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971/2009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</si>
  <si>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</si>
  <si>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t>Vale-Transporte</t>
  </si>
  <si>
    <t>Artigo 4º, § único, da Lei nº 7.418/85 e art. 9º do Decreto nº 95.247/87.</t>
  </si>
  <si>
    <t>Auxílio-Alimentação</t>
  </si>
  <si>
    <t>Artigo 458, §§ 2º e 3º, da CLT, Lei nº 6.321/76, Decreto nº 5/91 e CCT.</t>
  </si>
  <si>
    <t>Artigo 458, inciso IV da CLT e CCT</t>
  </si>
  <si>
    <r>
      <t xml:space="preserve">Não serão autorizadas, conforme orientação constante do Ofício nº 0443427 – SG constante no Processo n. 013346/2018 encaminhado pelo Conselho Nacional de Justiça, a cotação de valores na Planilha de Custos decorrentes de cláusulas de instrumentos coletivos que disponham: </t>
    </r>
    <r>
      <rPr>
        <b/>
        <sz val="9"/>
        <rFont val="Arial"/>
        <family val="2"/>
      </rPr>
      <t xml:space="preserve">1. </t>
    </r>
    <r>
      <rPr>
        <sz val="9"/>
        <rFont val="Arial"/>
        <family val="2"/>
      </rPr>
      <t xml:space="preserve">Participação dos trabalhadores nos lucros ou resultados da empresa contratada; </t>
    </r>
    <r>
      <rPr>
        <b/>
        <sz val="9"/>
        <rFont val="Arial"/>
        <family val="2"/>
      </rPr>
      <t>2.</t>
    </r>
    <r>
      <rPr>
        <sz val="9"/>
        <rFont val="Arial"/>
        <family val="2"/>
      </rPr>
      <t xml:space="preserve"> Matéria não trabalhista. </t>
    </r>
    <r>
      <rPr>
        <b/>
        <sz val="9"/>
        <rFont val="Arial"/>
        <family val="2"/>
      </rPr>
      <t>3.</t>
    </r>
    <r>
      <rPr>
        <sz val="9"/>
        <rFont val="Arial"/>
        <family val="2"/>
      </rPr>
      <t xml:space="preserve"> Direitos não previstos em lei, como por exemplo, valores ou índices obrigatórios de encargos sociais ou previdenciários; </t>
    </r>
    <r>
      <rPr>
        <b/>
        <sz val="9"/>
        <rFont val="Arial"/>
        <family val="2"/>
      </rPr>
      <t>4.</t>
    </r>
    <r>
      <rPr>
        <sz val="9"/>
        <rFont val="Arial"/>
        <family val="2"/>
      </rPr>
      <t xml:space="preserve"> Preços para os insumos relacionados ao exercício da atividade; </t>
    </r>
    <r>
      <rPr>
        <b/>
        <sz val="9"/>
        <rFont val="Arial"/>
        <family val="2"/>
      </rPr>
      <t xml:space="preserve">5. </t>
    </r>
    <r>
      <rPr>
        <sz val="9"/>
        <rFont val="Arial"/>
        <family val="2"/>
      </rPr>
      <t>Obrigações e direitos que somente se aplicam aos contratos com Administração ou que não são de concessão obrigatória a todos trabalhadores abrangidos pelo instrumento coletivo.</t>
    </r>
  </si>
  <si>
    <r>
      <t xml:space="preserve">Aviso Prévio Indenizado </t>
    </r>
    <r>
      <rPr>
        <b/>
        <vertAlign val="superscript"/>
        <sz val="9"/>
        <rFont val="Arial"/>
        <family val="2"/>
      </rPr>
      <t>(1)</t>
    </r>
  </si>
  <si>
    <t>Art. 7º, XXI, CF/88. Art. 477, 487 e 491 da CLT. Lei n. 12.506/2011.</t>
  </si>
  <si>
    <t>Incidência do FGTS sobre o Aviso Prévio Indenizado</t>
  </si>
  <si>
    <t>Súmula 305 TST.</t>
  </si>
  <si>
    <t>Art. 18 da Lei 8.036/90. Art. 12 da Lei 13.932/2019. Art. 5º, inciso III, da IN STJG/GDG n. 14/2020.</t>
  </si>
  <si>
    <r>
      <t xml:space="preserve">Aviso Prévio Trabalhado </t>
    </r>
    <r>
      <rPr>
        <b/>
        <vertAlign val="superscript"/>
        <sz val="9"/>
        <rFont val="Arial"/>
        <family val="2"/>
      </rPr>
      <t>(3)</t>
    </r>
  </si>
  <si>
    <t xml:space="preserve">Art. 7º, XXI, CF/88, 477,487 e 491 CLT. Acórdãos n. 1904/2007-TCU-Plenário e n. 3006/2010-TCU-Plenário </t>
  </si>
  <si>
    <t>D.1</t>
  </si>
  <si>
    <t>{[(7/30 x 0,1) + (7/30 x 0,1 x 8/12)] / 20}  x 100) ≅  0,194%</t>
  </si>
  <si>
    <t>Lei 12.506/2011. Acórdão n. 1186/2017-TCU-Plenário</t>
  </si>
  <si>
    <t>Incidência do submódulo 2.2 sobre o Aviso Prévio trabalhado</t>
  </si>
  <si>
    <t xml:space="preserve">Acórdãos n. 1904/2007-TCU-Plenário e n. 3006/2010-TCU-Plenário </t>
  </si>
  <si>
    <t>E.1</t>
  </si>
  <si>
    <t>((0,3680 x 0,00194) x 100) ≅  0,07%</t>
  </si>
  <si>
    <t>Total da provisão para rescisão - Primeiro ano de vigência</t>
  </si>
  <si>
    <t>Total da provisão para rescisão - após a primeira prorrogação</t>
  </si>
  <si>
    <t xml:space="preserve">(3) Aviso Prévio Trabalhado - redução de 7 dias ou de 2h por dia. Percentual relativo aos primeiros doze meses de vigência (7dias de ausências / 30 dias) x 100 = 23,33% para 30 dias de aviso prévio no primeiro ano. Após o primeiro ano, o percentual corresponderá a 2,33% a cada ano uma vez que a Lei 12.506/2011 dispõe o acréscimo de 3 dias de aviso prévio ou 0,7 dias de ausências por ano de serviço prestado até o máximo de 60 dias. Ou seja, um décimo do valor máximo admitido pelo Acórdão 3006/2010-TCU-Plenário, conforme ditames da Lei 12.506/2011 e Acórdão 1.186/2017 - TCU-Plenário. </t>
  </si>
  <si>
    <t>Módulo 5 - Insumos Diversos</t>
  </si>
  <si>
    <t>Art. 456-A da CLT</t>
  </si>
  <si>
    <t>De acordo com a memória de cálculo específica com base na justificativa dos estudos preliminares.</t>
  </si>
  <si>
    <r>
      <rPr>
        <b/>
        <vertAlign val="superscript"/>
        <sz val="9"/>
        <rFont val="Arial"/>
        <family val="2"/>
      </rPr>
      <t xml:space="preserve">(1) </t>
    </r>
    <r>
      <rPr>
        <sz val="9"/>
        <rFont val="Arial"/>
        <family val="2"/>
      </rPr>
      <t xml:space="preserve">Para encontrar as taxas de depreciação, recomenda-se a utilização da Macrofunção 02.03.30 do SIAFI para se obter estimativas de vida útil  e do valor residual  dos bens depreciáveis. Poderão ser utilizadas outras taxas, justificadamente, como as taxas de depreciação dispostas no Anexo III da IN RFB n. 1.700/2017. 
</t>
    </r>
  </si>
  <si>
    <t>Módulo 6 - Custos Indiretos e Tributos</t>
  </si>
  <si>
    <r>
      <t>Custos Indiretos (Despesas Opercionais e Adm.)</t>
    </r>
    <r>
      <rPr>
        <b/>
        <vertAlign val="superscript"/>
        <sz val="9"/>
        <rFont val="Arial"/>
        <family val="2"/>
      </rPr>
      <t>(1)</t>
    </r>
  </si>
  <si>
    <r>
      <t>Lucro</t>
    </r>
    <r>
      <rPr>
        <b/>
        <vertAlign val="superscript"/>
        <sz val="9"/>
        <rFont val="Arial"/>
        <family val="2"/>
      </rPr>
      <t>(1)</t>
    </r>
  </si>
  <si>
    <t>(Módudo1 + Módulo2 + Módulo3 + Módulo4 + Custos indiretos) x 10%</t>
  </si>
  <si>
    <r>
      <t xml:space="preserve">Tributos </t>
    </r>
    <r>
      <rPr>
        <b/>
        <vertAlign val="superscript"/>
        <sz val="9"/>
        <color indexed="8"/>
        <rFont val="Arial"/>
        <family val="2"/>
      </rPr>
      <t>(2)</t>
    </r>
  </si>
  <si>
    <r>
      <rPr>
        <b/>
        <sz val="9"/>
        <rFont val="Arial"/>
        <family val="2"/>
      </rPr>
      <t>C%</t>
    </r>
    <r>
      <rPr>
        <sz val="9"/>
        <rFont val="Arial"/>
        <family val="2"/>
      </rPr>
      <t xml:space="preserve"> (em percentual) = C1 + C2 + C3 + C4</t>
    </r>
  </si>
  <si>
    <t>C.1</t>
  </si>
  <si>
    <t xml:space="preserve">Tributos Federais </t>
  </si>
  <si>
    <r>
      <rPr>
        <b/>
        <sz val="9"/>
        <rFont val="Arial"/>
        <family val="2"/>
      </rPr>
      <t xml:space="preserve">C R$ </t>
    </r>
    <r>
      <rPr>
        <sz val="9"/>
        <rFont val="Arial"/>
        <family val="2"/>
      </rPr>
      <t>(em reais) = P1 - P0</t>
    </r>
  </si>
  <si>
    <t>PIS</t>
  </si>
  <si>
    <t>COFINS</t>
  </si>
  <si>
    <r>
      <rPr>
        <b/>
        <sz val="9"/>
        <color indexed="8"/>
        <rFont val="Arial"/>
        <family val="2"/>
      </rPr>
      <t>P0</t>
    </r>
    <r>
      <rPr>
        <sz val="9"/>
        <color indexed="8"/>
        <rFont val="Arial"/>
        <family val="2"/>
      </rPr>
      <t xml:space="preserve"> = Módudo 1 + Módulo 2 + Módulo 3 + Módulo 4 + Módulo 5A + Módulo 5B (em reais)</t>
    </r>
  </si>
  <si>
    <t>C.2</t>
  </si>
  <si>
    <t xml:space="preserve">Tributos Municipais (ISS) </t>
  </si>
  <si>
    <r>
      <rPr>
        <b/>
        <sz val="9"/>
        <color indexed="8"/>
        <rFont val="Arial"/>
        <family val="2"/>
      </rPr>
      <t>P1</t>
    </r>
    <r>
      <rPr>
        <sz val="9"/>
        <color indexed="8"/>
        <rFont val="Arial"/>
        <family val="2"/>
      </rPr>
      <t xml:space="preserve"> = P0 / (1 - C%) </t>
    </r>
  </si>
  <si>
    <t>C.3</t>
  </si>
  <si>
    <r>
      <rPr>
        <b/>
        <vertAlign val="superscript"/>
        <sz val="9"/>
        <rFont val="Arial"/>
        <family val="2"/>
      </rPr>
      <t>(2)</t>
    </r>
    <r>
      <rPr>
        <vertAlign val="superscript"/>
        <sz val="9"/>
        <rFont val="Arial"/>
        <family val="2"/>
      </rPr>
      <t> </t>
    </r>
    <r>
      <rPr>
        <sz val="9"/>
        <rFont val="Arial"/>
        <family val="2"/>
      </rPr>
      <t xml:space="preserve">Os tributos (ISS, COFINS e PIS) foram definidos utilizando o regime de tributação de </t>
    </r>
    <r>
      <rPr>
        <b/>
        <u/>
        <sz val="9"/>
        <rFont val="Arial"/>
        <family val="2"/>
      </rPr>
      <t>Lucro Real (Incidência não-cumulativa de PIS/COFINS)</t>
    </r>
    <r>
      <rPr>
        <sz val="9"/>
        <rFont val="Arial"/>
        <family val="2"/>
      </rPr>
      <t>. A licitante deve elaborar sua proposta e, por conseguinte, sua planilha com base no regime de tributação ao qual estará submetida durante a execução do contrato conforme Acórdão TCU-Plenário n. 2.647/2009.</t>
    </r>
  </si>
  <si>
    <t xml:space="preserve">GIIL/RAT = RAT (1%, 2% ou 3%) x FAP (0,5 a 2,00) </t>
  </si>
  <si>
    <t xml:space="preserve">INSS </t>
  </si>
  <si>
    <r>
      <rPr>
        <vertAlign val="superscript"/>
        <sz val="9"/>
        <rFont val="Arial"/>
        <family val="2"/>
      </rPr>
      <t>(1)</t>
    </r>
    <r>
      <rPr>
        <sz val="9"/>
        <rFont val="Arial"/>
        <family val="2"/>
      </rPr>
      <t xml:space="preserve"> Devido a aplicação da Lei 13.161/2015 (Desoneração da folha de pagamento), a contribuição previdenciária patronal (INSS) poderá não ser calculada no Submódulo 2.2, sendo substituída por alíquota diferenciada de acordo com a atividade, incidindo sobre o faturamento (compondo o módulo 6).</t>
    </r>
  </si>
  <si>
    <r>
      <t xml:space="preserve">Módulo 3 - Benefícios Mensais e Diários </t>
    </r>
    <r>
      <rPr>
        <b/>
        <vertAlign val="superscript"/>
        <sz val="9"/>
        <rFont val="Arial"/>
        <family val="2"/>
      </rPr>
      <t>(1)</t>
    </r>
  </si>
  <si>
    <r>
      <rPr>
        <b/>
        <vertAlign val="superscript"/>
        <sz val="9"/>
        <rFont val="Arial"/>
        <family val="2"/>
      </rPr>
      <t>(1)</t>
    </r>
    <r>
      <rPr>
        <sz val="9"/>
        <rFont val="Arial"/>
        <family val="2"/>
      </rPr>
      <t xml:space="preserve"> Deve ser observado o instrumento coletivo para a fixação do percentual de desconto do empregado na hipótese do auxílio-alimentação e vale-transporte. No caso de auxílio-alimentação, deve ser exigido o comprovante de inscrição no Programa de Alimentação do Trabalhador - PAT. A OJ  na Seção de Dissídios Individuais I (SDI 1) n. 133 reza que a alimentação fornecida via PAT não integra o salário para nenhum efeito legal. </t>
    </r>
  </si>
  <si>
    <t>Os valores dos encargos apresentados na planilha são calculados sobre os totais do Módulo 1 e Submódulo 2.1.</t>
  </si>
  <si>
    <t>{[(7/30) + (7/30 x 0,1) + (7/30 x 0,1 x 6/12)] / 20}  x 100) ≅ 1,94%</t>
  </si>
  <si>
    <t>0,08 x 0,4 x 0,9 x [1]] ≅ 3,2%</t>
  </si>
  <si>
    <t>((0,08 x 0,0083) x 100) ≅ 0,07%</t>
  </si>
  <si>
    <t>Aviso Prévio Trabalhado após 12 meses de vigência (Prorrogação)</t>
  </si>
  <si>
    <t>Incidência do submódulo 2.2 sobre o Aviso Prévio Trabalhado após 12 meses de vigência (Prorrogação)</t>
  </si>
  <si>
    <t>((0,3680 x 0,0194) x 100) ≅  0,71%</t>
  </si>
  <si>
    <t>A+B+C+D+E</t>
  </si>
  <si>
    <t>A+B+C+D.1+E.1</t>
  </si>
  <si>
    <r>
      <rPr>
        <b/>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10% do pessoal é demitido pelo empregador, antes do término do contrato de trabalho. Cálculo ((1/12)x 0,10) x 100 ≅ 0,83%.</t>
    </r>
  </si>
  <si>
    <t>((0,10 x (1/12) x 100) ≅ 0,83%</t>
  </si>
  <si>
    <t>Multa do FGTS por Dispensa Sem Justa Causa (2)</t>
  </si>
  <si>
    <r>
      <rPr>
        <b/>
        <vertAlign val="superscript"/>
        <sz val="9"/>
        <rFont val="Arial"/>
        <family val="2"/>
      </rPr>
      <t>(2)</t>
    </r>
    <r>
      <rPr>
        <vertAlign val="superscript"/>
        <sz val="9"/>
        <rFont val="Arial"/>
        <family val="2"/>
      </rPr>
      <t xml:space="preserve"> </t>
    </r>
    <r>
      <rPr>
        <sz val="9"/>
        <rFont val="Arial"/>
        <family val="2"/>
      </rPr>
      <t xml:space="preserve">Multa do FGTS sobre o Aviso Prévio Indenizado - rescisão sem justa causa: Esse item corresponde ao valor da multa do FGTS (40%) que incide sobre o saldo dos depósitos efetuados na conta vinculada ao FGTS do trabalhador. Considera-se que 10% dos empregados pedem contas, portanto, essa penalidade recai sobre os 90% remanescentes. Logo o pagamento da multa para os valores depositados relativos a salários, férias e 13º salário corresponde a: (1x 0,40 x 0,80 x 100) ≅ 3,2%. 
</t>
    </r>
    <r>
      <rPr>
        <i/>
        <sz val="8"/>
        <rFont val="Arial"/>
        <family val="2"/>
      </rPr>
      <t xml:space="preserve">
</t>
    </r>
  </si>
  <si>
    <r>
      <rPr>
        <vertAlign val="superscript"/>
        <sz val="9"/>
        <rFont val="Arial"/>
        <family val="2"/>
      </rPr>
      <t>(4)</t>
    </r>
    <r>
      <rPr>
        <sz val="9"/>
        <rFont val="Arial"/>
        <family val="2"/>
      </rPr>
      <t xml:space="preserve"> O art. 12 da Lei n. 13.932/2019 extiguiu a cobraça da contribuição de 10% devida pelos empregadores em caso de despedida sem justa causa (art. 1º da Lei Complementar 110/2001). Sendo assim, o adicional que era previsto  com o título "Multa do FGTS e contribuição social sobre Aviso Prévio [...]" passou a ser denominado somente de "Multa do FGTS sobre Aviso Prévio [..]"</t>
    </r>
  </si>
  <si>
    <r>
      <rPr>
        <b/>
        <sz val="9"/>
        <rFont val="Arial"/>
        <family val="2"/>
      </rPr>
      <t>OBS:</t>
    </r>
    <r>
      <rPr>
        <sz val="9"/>
        <rFont val="Arial"/>
        <family val="2"/>
      </rPr>
      <t xml:space="preserve"> Os valores das rubricas Aviso Prévio Trabalhado e Incidência do submódulo 2.2 sobre o Aviso Prévio Trabalhado serão reduzidos a partir da primeira prorrogação de vigência do contrato conforme itens D.1 e D.2 da memória de cálculo nos termos do Acórdão 1.186/2017 - TCU-Plenário. </t>
    </r>
  </si>
  <si>
    <r>
      <t xml:space="preserve">Equipamentos depreciáveis </t>
    </r>
    <r>
      <rPr>
        <vertAlign val="superscript"/>
        <sz val="9"/>
        <rFont val="Arial"/>
        <family val="2"/>
      </rPr>
      <t>(1)</t>
    </r>
  </si>
  <si>
    <t>Equipamentos não depreciáveis</t>
  </si>
  <si>
    <t xml:space="preserve">(Módudo1 + Módulo2 + Módulo3 + Módulo4) x 5%                                                                                                                                                    </t>
  </si>
  <si>
    <r>
      <rPr>
        <b/>
        <vertAlign val="superscript"/>
        <sz val="9"/>
        <rFont val="Arial"/>
        <family val="2"/>
      </rPr>
      <t>(1)</t>
    </r>
    <r>
      <rPr>
        <sz val="9"/>
        <rFont val="Arial"/>
        <family val="2"/>
      </rPr>
      <t xml:space="preserve"> Considerando os estudos realizados,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e fazer uma média aritmética. A justificativa para alteração deverá estar devidamente fundamentada nos autos da contratação. Por fim, conforme Acórdão TCU n. 408/2019,</t>
    </r>
    <r>
      <rPr>
        <b/>
        <sz val="9"/>
        <rFont val="Arial"/>
        <family val="2"/>
      </rPr>
      <t xml:space="preserve"> respeitado o resultado da soma dos limites máximos definidos, as licitantes poderão cotar percentuais para os custos indiretos e margem de lucro fora dos patamares definidos no edital, conforme Acórdão n. 408/2019 – TCU - Plenário. A cotação de percentuais irrisórios ou iguais a zero deverá  ser  previamente  justificada  pelos  licitantes,  cabendo  a  equipe  de  apoio  do Agente de Contratação analisar a pertinência da justificativa. Respeitado  o  resultado  da  soma  dos  limites  máximos  definidos,  os  licitantes poderão  cotar  percentuais  para  os  custos  indiretos  e  margem  de  lucro  fora  dos patamares definidos.     
</t>
    </r>
  </si>
  <si>
    <r>
      <rPr>
        <b/>
        <vertAlign val="superscript"/>
        <sz val="9"/>
        <rFont val="Arial"/>
        <family val="2"/>
      </rPr>
      <t>2.1</t>
    </r>
    <r>
      <rPr>
        <b/>
        <sz val="9"/>
        <rFont val="Arial"/>
        <family val="2"/>
      </rPr>
      <t xml:space="preserve"> Incidência não-cumulativa: </t>
    </r>
    <r>
      <rPr>
        <sz val="9"/>
        <rFont val="Arial"/>
        <family val="2"/>
      </rPr>
      <t>Para a definição do percentual máximo no regime de incidência não-cumulativa, considerou-se a totalidade dos tributos, ou seja, 7,60% para COFINS e 1,65% para o PIS. Contudo, a empresa não deve cotar esses percentuais máximos, mas aqueles que representem a média das aliquotas efetivamente recolhidas nos últimos doze meses.</t>
    </r>
  </si>
  <si>
    <r>
      <rPr>
        <b/>
        <vertAlign val="superscript"/>
        <sz val="9"/>
        <rFont val="Arial"/>
        <family val="2"/>
      </rPr>
      <t>2.2</t>
    </r>
    <r>
      <rPr>
        <b/>
        <sz val="9"/>
        <rFont val="Arial"/>
        <family val="2"/>
      </rPr>
      <t xml:space="preserve"> Comprovação: </t>
    </r>
    <r>
      <rPr>
        <sz val="9"/>
        <rFont val="Arial"/>
        <family val="2"/>
      </rPr>
      <t>Como comprovante a licitante deverá apresentar declaração pública de que os percentuais do PIS e do COFINS cotados correspondem à média dos recolhimentos dos últimos doze meses, apurada com base nos dados da Escrituração Fiscal Digital da Contribuição para o PIS/PASEP e para a COFINS (EFD-Contribuições), cujos respectivos registros deverão ser remetidos juntamente com a proposta e as planilhas. Caso a licitante tenha recolhido tributos pelo regime de incidência não-cumulativa em apenas alguns meses do período que deve ser considerado para o cálculo do percentual médio efetivo (12 meses anteriores à data da proposta), poderá apresentar o cálculo considerando apenas os meses em que houve recolhimento. - No caso de empresa optante do regime de tributação de PIS e COFINS não cumulativo ou misto deverá ser preenchida a planilha "PisCofins" com os percentuais que representam as alíquotas efetivamente recolhidas pela empresa conforme regras do edital.
- Para  preenchimento  da  planilha "PisCofins",  os dados  de  “faturamento  mensal”  devem  ser  extraídos  da  linha  “TOTAL RECEITAS/SAÍDAS” da coluna “VALOR TOTAL DO ITEM” da consulta “Registros Fiscais – Consolidação  das  Operações  por  Código  da  Situação  Tributária”  do Programa Validador - PVA da EFDContribuições. Os dados referentes à “contribuição apurada” e ao “crédito descontado” devem ser extraídos dos recibos de entrega da EFD –Contribuições.</t>
    </r>
  </si>
  <si>
    <t>(3) 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</si>
  <si>
    <r>
      <t>CPRB,</t>
    </r>
    <r>
      <rPr>
        <b/>
        <vertAlign val="superscript"/>
        <sz val="9"/>
        <rFont val="Arial"/>
        <family val="2"/>
      </rPr>
      <t>(3)</t>
    </r>
    <r>
      <rPr>
        <sz val="9"/>
        <rFont val="Arial"/>
        <family val="2"/>
      </rPr>
      <t>, se for o caso</t>
    </r>
  </si>
  <si>
    <t>DECLARAÇÃO PÚBLICA PARA EMPRESAS COM TRIBUTAÇÃO PELO REGIME DE INCIDÊNCIA NÃO CUMULATIVA DE PIS E COFINS</t>
  </si>
  <si>
    <t>Apuração do Percentual Médio Efetivo de Recolhimento do PIS referente aos 12 últimos meses:</t>
  </si>
  <si>
    <t>MÊS</t>
  </si>
  <si>
    <t>FATURAMENTO MENSAL</t>
  </si>
  <si>
    <t>CONTRIBUIÇÃO APURADA</t>
  </si>
  <si>
    <t>CRÉDITO DESCONTADO</t>
  </si>
  <si>
    <t>CONTRIBUIÇÃO DEVIDA</t>
  </si>
  <si>
    <t>PERCENTUAL EFETIVO</t>
  </si>
  <si>
    <t>(A)</t>
  </si>
  <si>
    <t>(B)</t>
  </si>
  <si>
    <t>(C)</t>
  </si>
  <si>
    <t>(D = B - C)</t>
  </si>
  <si>
    <t>(E = D / A)</t>
  </si>
  <si>
    <t>PERCENTUAL MÉDIO DO PERÍODO</t>
  </si>
  <si>
    <t>Apuração do Percentual Médio Efetivo de Recolhimento do COFINS referente aos 12 últimos meses</t>
  </si>
  <si>
    <t>NOME E ASSINATURA DO RESPONSÁVEL/REPRESENTANTE DA EMPRESA</t>
  </si>
  <si>
    <t xml:space="preserve">DETALHAMENTO DO CUSTO COM INSUMOS DEPRECIÁVEIS </t>
  </si>
  <si>
    <t>1 - DESCRIÇÃO</t>
  </si>
  <si>
    <t>Quant. Estimada</t>
  </si>
  <si>
    <t>Valor Unitário</t>
  </si>
  <si>
    <t>Valor Residual</t>
  </si>
  <si>
    <t>Vida útil em anos</t>
  </si>
  <si>
    <t>Depreciação Mensal</t>
  </si>
  <si>
    <t>Taxa de Depreciação Mensal</t>
  </si>
  <si>
    <t>CUSTO TOTAL DOS EQUIPAMENTOS A PARTIR DA DEPRECIAÇÃO MENSAL</t>
  </si>
  <si>
    <t>Número Total de Profissionais</t>
  </si>
  <si>
    <t>CUSTO MENSAL POR  PROFISSIONAL A SER APORTADO EM CADA PLANILHA ANALÍTICA</t>
  </si>
  <si>
    <t xml:space="preserve">DETALHAMENTO DO CUSTO DOS DEMAIS INSUMOS NÃO DEPRECIÁVEIS </t>
  </si>
  <si>
    <t>TODOS OS PROFISSIONAIS</t>
  </si>
  <si>
    <t>QTDE ANUAL</t>
  </si>
  <si>
    <t>CUSTO UNITÁRIO</t>
  </si>
  <si>
    <t>CUSTO TOTAL</t>
  </si>
  <si>
    <t>CUSTO TOTAL ANUAL DOS DEMAIS INSUMOS NÃO DEPRECIÁVEIS</t>
  </si>
  <si>
    <t>CUSTO TOTAL MENSAL DOS DEMAIS INSUMOS NÃO DEPRECIÁVEIS</t>
  </si>
  <si>
    <t>Insumos Não Depreciáveis</t>
  </si>
  <si>
    <t>Insumos Depreciáveis</t>
  </si>
  <si>
    <r>
      <t xml:space="preserve">Salário </t>
    </r>
    <r>
      <rPr>
        <b/>
        <sz val="9"/>
        <rFont val="Arial"/>
        <family val="2"/>
      </rPr>
      <t xml:space="preserve">Mínimo </t>
    </r>
    <r>
      <rPr>
        <sz val="9"/>
        <rFont val="Arial"/>
        <family val="2"/>
      </rPr>
      <t xml:space="preserve"> x (10%, 20% ou 40%)</t>
    </r>
  </si>
  <si>
    <t>(Salário base + adicionais periculosidade/insalubridade) ÷ 180h (conforme jornada de trabalho da categoria) x 20% x qtde. de hs noturnas).</t>
  </si>
  <si>
    <t>PERÍODO DE APURAÇÃO</t>
  </si>
  <si>
    <t xml:space="preserve">RECEITA BRUTA DOS ÚLTIMOS 12 MESES ANTERIORES AO PERIODO DE APURAÇÃO </t>
  </si>
  <si>
    <t>alíquota efetiva</t>
  </si>
  <si>
    <t>PERCENTUAIS EFETIVOS DOS TRIBUTOS</t>
  </si>
  <si>
    <t>IRPJ</t>
  </si>
  <si>
    <t>CSLL</t>
  </si>
  <si>
    <t>ISS</t>
  </si>
  <si>
    <t>ALÍQUOTAS E PARTILHA DO SIMPLES NACIONAL - RECEITAS DECORRENTES DA PRESTAÇÃO DE SERVIÇOS RELACIONADOS NO INCISO IV DO § 1º DO ART. 25</t>
  </si>
  <si>
    <t>PERCENTUAIS DE REPARTIÇÃO DOS TRIBUTOS</t>
  </si>
  <si>
    <t>Receita - Faixas</t>
  </si>
  <si>
    <t>Limite Inferior</t>
  </si>
  <si>
    <t>Limite Superior</t>
  </si>
  <si>
    <t>Alíquota Nominal</t>
  </si>
  <si>
    <t>VLR Deduzir</t>
  </si>
  <si>
    <t>Cofins</t>
  </si>
  <si>
    <t>PIS/Pasep</t>
  </si>
  <si>
    <t>CPP</t>
  </si>
  <si>
    <t>1ª faixa</t>
  </si>
  <si>
    <t>2ª faixa</t>
  </si>
  <si>
    <t>3ª faixa</t>
  </si>
  <si>
    <t>4ª faixa</t>
  </si>
  <si>
    <t>5ª faixa</t>
  </si>
  <si>
    <t>6ª faixa</t>
  </si>
  <si>
    <t>Data da Proposta e Validade:</t>
  </si>
  <si>
    <t>XX/XX/XXXX - Validade: 60 dias</t>
  </si>
  <si>
    <t xml:space="preserve">Nome da Empresa: </t>
  </si>
  <si>
    <t>XXXXX XXXXX XXXXX LTDA</t>
  </si>
  <si>
    <t xml:space="preserve">CNPJ: </t>
  </si>
  <si>
    <t>XX.XXX.XXX/XXXX-XX</t>
  </si>
  <si>
    <t>CNPJ do establecimento responsável pelo faturamento dos serviços (MATRIZ ou FILIAL):</t>
  </si>
  <si>
    <t>Endereço da Empresa:</t>
  </si>
  <si>
    <t>Av. XXXXX, Rua XXX, CEP XXXXXXXXXX</t>
  </si>
  <si>
    <t>Telefone(s):</t>
  </si>
  <si>
    <t>(XX) XXXX XXXX</t>
  </si>
  <si>
    <t>Endereço eletrônico (e-mail):</t>
  </si>
  <si>
    <t>xxxxxxx@xxxx.com</t>
  </si>
  <si>
    <t>Nome do Responsável:</t>
  </si>
  <si>
    <t>XXXX XXXXX XXXX</t>
  </si>
  <si>
    <t>CPF do Responsável</t>
  </si>
  <si>
    <t>XXX.XXX.XXX-XX</t>
  </si>
  <si>
    <t>Dados Bancários:</t>
  </si>
  <si>
    <t>Banco XXX, Agencia XXXX-X, Conta-Corrente XXXXXXXXX</t>
  </si>
  <si>
    <t>Tipo de Serviço - Categoria Profissional</t>
  </si>
  <si>
    <t>Jornada de Trabalho</t>
  </si>
  <si>
    <t>Quantidade</t>
  </si>
  <si>
    <t>Postos de Trabalho</t>
  </si>
  <si>
    <t>Profissionais p/posto de Trabalho</t>
  </si>
  <si>
    <t>Unitário</t>
  </si>
  <si>
    <t>Mensal</t>
  </si>
  <si>
    <t xml:space="preserve">Valor Total </t>
  </si>
  <si>
    <t xml:space="preserve">Pregão Eletrônico TJ/BA Nº: </t>
  </si>
  <si>
    <t xml:space="preserve">Nº de meses de execução contratual: </t>
  </si>
  <si>
    <t>Total (meses)</t>
  </si>
  <si>
    <t>Regime de Tributação</t>
  </si>
  <si>
    <t>Unidade de Medida</t>
  </si>
  <si>
    <t>Acordo coletivo, convenção coletiva ou sentença normativa em dissídio coletivo e Nº de registro no MTE.</t>
  </si>
  <si>
    <t>Quantidade de empregados</t>
  </si>
  <si>
    <t>PROPOSTA</t>
  </si>
  <si>
    <r>
      <t xml:space="preserve">OBJETO: </t>
    </r>
    <r>
      <rPr>
        <sz val="13"/>
        <color theme="1"/>
        <rFont val="Calibri"/>
        <family val="2"/>
        <scheme val="minor"/>
      </rPr>
      <t xml:space="preserve">Contratação da prestação de serviços continuados  de  </t>
    </r>
  </si>
  <si>
    <t>ATENÇÃO, LICITANTE</t>
  </si>
  <si>
    <t>ESTE ARQUIVO É UMA FERRAMENTA DE ORIENTAÇÃO PARA FACILITAR A FORMULAÇÃO DA PROPOSTA POR PARTE DA LICITANTE INTERESSADA. ELE FOI PARAMETRIZADO CONSIDERANDO O MANUAL DE PREENCHIMENTO DE PLANILHAS DE CUSTOS E DE FORMAÇÃO DE PREÇOS E AS CARACTERÍSTICAS PRÓPRIAS DESTA CONTRATAÇÃO.</t>
  </si>
  <si>
    <t>É DEVER E RESPONSABILIDADE EXCLUSIVA DA LICITANTE ASSEGURAR-SE DE QUE OS VALORES E CÁLCULOS INSERIDOS EM SUA PROPOSTA ESTEJAM CORRETOS.</t>
  </si>
  <si>
    <t>INSIRA DADOS NAS CELULAS DESTACADAS EM VERMELHO, ATENTANDO-SE ÀS ORIENTAÇÕES DO EDITAL, DAS NOTAS EXPLICATIVAS E DOS COMENTÁRIOS INSERIDOS NAS CÉLULAS.</t>
  </si>
  <si>
    <t>Percentual/QT</t>
  </si>
  <si>
    <t>Hora Noturna Reduzida</t>
  </si>
  <si>
    <t>Hora Extra</t>
  </si>
  <si>
    <t>Intervalo Intrajornada</t>
  </si>
  <si>
    <t>Dia do Vigilante</t>
  </si>
  <si>
    <t>I</t>
  </si>
  <si>
    <t>Prêmio Trabalho Noturno</t>
  </si>
  <si>
    <t>J</t>
  </si>
  <si>
    <t>Prêmio Reciclagem</t>
  </si>
  <si>
    <t>L</t>
  </si>
  <si>
    <t>Boa Permanência</t>
  </si>
  <si>
    <t>Cota Jovem Aprendiz</t>
  </si>
  <si>
    <t>Valor total por EMPREGADO</t>
  </si>
  <si>
    <t>Valor total por POSTO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</si>
</sst>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 #,##0.00_-;\-&quot;R$&quot;\ * #,##0.00_-;_-&quot;R$&quot;\ * &quot;-&quot;??_-;_-@_-"/>
    <numFmt numFmtId="43" formatCode="_-* #,##0.00_-;\-* #,##0.00_-;_-* &quot;-&quot;??_-;_-@_-"/>
    <numFmt numFmtId="164" formatCode="_-&quot;R$&quot;* #,##0.00_-;\-&quot;R$&quot;* #,##0.00_-;_-&quot;R$&quot;* &quot;-&quot;??_-;_-@_-"/>
    <numFmt numFmtId="165" formatCode="d/m/yyyy"/>
    <numFmt numFmtId="166" formatCode="&quot;R$ &quot;#,##0.00"/>
    <numFmt numFmtId="167" formatCode="0.0000%"/>
    <numFmt numFmtId="168" formatCode="_-&quot;R$ &quot;* #,##0.00_-;&quot;-R$ &quot;* #,##0.00_-;_-&quot;R$ &quot;* \-??_-;_-@_-"/>
    <numFmt numFmtId="169" formatCode="_(&quot;R$ &quot;* #,##0.00_);_(&quot;R$ &quot;* \(#,##0.00\);_(&quot;R$ &quot;* &quot;-&quot;??_);_(@_)"/>
    <numFmt numFmtId="170" formatCode="&quot;R$&quot;\ #,##0.00"/>
    <numFmt numFmtId="171" formatCode="_(* #,##0.00_);_(* \(#,##0.00\);_(* &quot;-&quot;??_);_(@_)"/>
    <numFmt numFmtId="172" formatCode="_(&quot;R$ &quot;* #,##0.00_);_(&quot;R$ &quot;* \(#,##0.00\);_(&quot;R$ &quot;* \-??_);_(@_)"/>
    <numFmt numFmtId="173" formatCode="&quot;R$&quot;#,##0.00"/>
    <numFmt numFmtId="174" formatCode="0.000%"/>
    <numFmt numFmtId="175" formatCode="_(&quot;R$&quot;* #,##0.00_);_(&quot;R$&quot;* \(#,##0.00\);_(&quot;R$&quot;* &quot;-&quot;??_);_(@_)"/>
    <numFmt numFmtId="176" formatCode="_([$€-2]* #,##0.00_);_([$€-2]* \(#,##0.00\);_([$€-2]* &quot;-&quot;??_)"/>
    <numFmt numFmtId="177" formatCode="[$-416]mmmm\-yy;@"/>
    <numFmt numFmtId="178" formatCode="[$-F800]dddd\,\ mmmm\ dd\,\ yyyy"/>
    <numFmt numFmtId="179" formatCode="0.0%"/>
    <numFmt numFmtId="180" formatCode="0.00000%"/>
    <numFmt numFmtId="181" formatCode="0.0000"/>
  </numFmts>
  <fonts count="94" x14ac:knownFonts="1">
    <font>
      <sz val="11"/>
      <color theme="1"/>
      <name val="Calibri"/>
      <family val="2"/>
      <scheme val="minor"/>
    </font>
    <font>
      <sz val="11"/>
      <color theme="1"/>
      <name val="Calibri"/>
      <family val="2"/>
      <scheme val="minor"/>
    </font>
    <font>
      <sz val="10"/>
      <name val="Arial"/>
      <family val="2"/>
      <charset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color theme="1"/>
      <name val="Arial"/>
      <family val="2"/>
    </font>
    <font>
      <sz val="14"/>
      <name val="Calibri"/>
      <family val="2"/>
      <scheme val="minor"/>
    </font>
    <font>
      <b/>
      <sz val="14"/>
      <name val="Calibri"/>
      <family val="2"/>
      <scheme val="minor"/>
    </font>
    <font>
      <b/>
      <sz val="14"/>
      <color rgb="FF800080"/>
      <name val="Calibri"/>
      <family val="2"/>
      <scheme val="minor"/>
    </font>
    <font>
      <b/>
      <sz val="14"/>
      <color rgb="FFFF0000"/>
      <name val="Calibri"/>
      <family val="2"/>
      <scheme val="minor"/>
    </font>
    <font>
      <sz val="14"/>
      <color rgb="FFFF0000"/>
      <name val="Calibri"/>
      <family val="2"/>
      <scheme val="minor"/>
    </font>
    <font>
      <b/>
      <sz val="15"/>
      <color theme="1"/>
      <name val="Calibri"/>
      <family val="2"/>
      <scheme val="minor"/>
    </font>
    <font>
      <sz val="11"/>
      <color rgb="FFFF0000"/>
      <name val="Calibri"/>
      <family val="2"/>
      <scheme val="minor"/>
    </font>
    <font>
      <sz val="14"/>
      <color theme="1"/>
      <name val="Calibri"/>
      <family val="2"/>
      <scheme val="minor"/>
    </font>
    <font>
      <b/>
      <sz val="12"/>
      <color theme="1"/>
      <name val="Arial"/>
      <family val="2"/>
    </font>
    <font>
      <sz val="11"/>
      <color rgb="FF006100"/>
      <name val="Calibri"/>
      <family val="2"/>
      <scheme val="minor"/>
    </font>
    <font>
      <b/>
      <sz val="14"/>
      <color theme="1"/>
      <name val="Calibri"/>
      <family val="2"/>
      <scheme val="minor"/>
    </font>
    <font>
      <b/>
      <sz val="10"/>
      <name val="Arial"/>
      <family val="2"/>
    </font>
    <font>
      <sz val="9"/>
      <name val="Arial"/>
      <family val="2"/>
    </font>
    <font>
      <sz val="8"/>
      <name val="Arial"/>
      <family val="2"/>
    </font>
    <font>
      <sz val="9"/>
      <color indexed="8"/>
      <name val="Arial"/>
      <family val="2"/>
    </font>
    <font>
      <b/>
      <sz val="9"/>
      <color indexed="8"/>
      <name val="Arial"/>
      <family val="2"/>
    </font>
    <font>
      <b/>
      <sz val="9"/>
      <name val="Arial"/>
      <family val="2"/>
    </font>
    <font>
      <b/>
      <sz val="12"/>
      <name val="Arial"/>
      <family val="2"/>
    </font>
    <font>
      <vertAlign val="superscript"/>
      <sz val="9"/>
      <name val="Arial"/>
      <family val="2"/>
    </font>
    <font>
      <b/>
      <u/>
      <sz val="9"/>
      <name val="Arial"/>
      <family val="2"/>
    </font>
    <font>
      <b/>
      <sz val="8"/>
      <name val="Arial"/>
      <family val="2"/>
    </font>
    <font>
      <b/>
      <sz val="14"/>
      <name val="Arial"/>
      <family val="2"/>
    </font>
    <font>
      <b/>
      <vertAlign val="superscript"/>
      <sz val="9"/>
      <name val="Arial"/>
      <family val="2"/>
    </font>
    <font>
      <b/>
      <vertAlign val="superscript"/>
      <sz val="9"/>
      <color indexed="8"/>
      <name val="Arial"/>
      <family val="2"/>
    </font>
    <font>
      <sz val="11"/>
      <color theme="1"/>
      <name val="Arial"/>
      <family val="2"/>
    </font>
    <font>
      <sz val="8"/>
      <color theme="1"/>
      <name val="Arial"/>
      <family val="2"/>
    </font>
    <font>
      <b/>
      <sz val="8"/>
      <color theme="1"/>
      <name val="Arial"/>
      <family val="2"/>
    </font>
    <font>
      <b/>
      <sz val="11"/>
      <color theme="1"/>
      <name val="Arial"/>
      <family val="2"/>
    </font>
    <font>
      <b/>
      <sz val="10"/>
      <color theme="1"/>
      <name val="Arial"/>
      <family val="2"/>
    </font>
    <font>
      <sz val="12"/>
      <color theme="1"/>
      <name val="Arial"/>
      <family val="2"/>
    </font>
    <font>
      <sz val="9"/>
      <color theme="1"/>
      <name val="Arial"/>
      <family val="2"/>
    </font>
    <font>
      <b/>
      <sz val="9"/>
      <color theme="1"/>
      <name val="Arial"/>
      <family val="2"/>
    </font>
    <font>
      <sz val="8"/>
      <color indexed="8"/>
      <name val="Arial"/>
      <family val="2"/>
    </font>
    <font>
      <sz val="9"/>
      <color rgb="FFC00000"/>
      <name val="Arial"/>
      <family val="2"/>
    </font>
    <font>
      <b/>
      <sz val="8"/>
      <color rgb="FFC00000"/>
      <name val="Arial"/>
      <family val="2"/>
    </font>
    <font>
      <i/>
      <sz val="8"/>
      <name val="Arial"/>
      <family val="2"/>
    </font>
    <font>
      <b/>
      <sz val="18"/>
      <color theme="1"/>
      <name val="Arial"/>
      <family val="2"/>
    </font>
    <font>
      <sz val="10"/>
      <color theme="1"/>
      <name val="Calibri"/>
      <family val="2"/>
    </font>
    <font>
      <sz val="11"/>
      <name val="Arial"/>
      <family val="2"/>
    </font>
    <font>
      <b/>
      <sz val="10"/>
      <color theme="1" tint="0.499984740745262"/>
      <name val="Arial"/>
      <family val="2"/>
    </font>
    <font>
      <b/>
      <sz val="16"/>
      <color rgb="FFFF0000"/>
      <name val="Arial"/>
      <family val="2"/>
    </font>
    <font>
      <b/>
      <sz val="14"/>
      <color theme="1" tint="0.499984740745262"/>
      <name val="Arial"/>
      <family val="2"/>
    </font>
    <font>
      <b/>
      <sz val="11"/>
      <name val="Arial"/>
      <family val="2"/>
    </font>
    <font>
      <b/>
      <sz val="9"/>
      <color indexed="81"/>
      <name val="Segoe UI"/>
      <family val="2"/>
    </font>
    <font>
      <sz val="9"/>
      <color indexed="81"/>
      <name val="Segoe UI"/>
      <family val="2"/>
    </font>
    <font>
      <b/>
      <sz val="18"/>
      <name val="Arial"/>
      <family val="2"/>
    </font>
    <font>
      <strike/>
      <sz val="16"/>
      <name val="Arial"/>
      <family val="2"/>
    </font>
    <font>
      <b/>
      <strike/>
      <u/>
      <sz val="20"/>
      <name val="Arial"/>
      <family val="2"/>
    </font>
    <font>
      <b/>
      <u/>
      <sz val="18"/>
      <name val="Arial"/>
      <family val="2"/>
    </font>
    <font>
      <sz val="11"/>
      <color rgb="FFFF0000"/>
      <name val="Arial"/>
      <family val="2"/>
    </font>
    <font>
      <i/>
      <sz val="8"/>
      <color theme="0"/>
      <name val="Arial"/>
      <family val="2"/>
    </font>
    <font>
      <i/>
      <sz val="8"/>
      <color theme="1" tint="0.499984740745262"/>
      <name val="Arial"/>
      <family val="2"/>
    </font>
    <font>
      <sz val="11"/>
      <color theme="1" tint="0.499984740745262"/>
      <name val="Arial"/>
      <family val="2"/>
    </font>
    <font>
      <sz val="8"/>
      <name val="Calibri"/>
      <family val="2"/>
      <scheme val="minor"/>
    </font>
    <font>
      <b/>
      <sz val="13"/>
      <color theme="1"/>
      <name val="Calibri"/>
      <family val="2"/>
      <scheme val="minor"/>
    </font>
    <font>
      <sz val="13"/>
      <color theme="1"/>
      <name val="Calibri"/>
      <family val="2"/>
      <scheme val="minor"/>
    </font>
    <font>
      <sz val="13"/>
      <name val="Calibri"/>
      <family val="2"/>
      <scheme val="minor"/>
    </font>
    <font>
      <sz val="13"/>
      <color rgb="FFFF0000"/>
      <name val="Calibri"/>
      <family val="2"/>
      <scheme val="minor"/>
    </font>
    <font>
      <b/>
      <sz val="13"/>
      <name val="Calibri"/>
      <family val="2"/>
      <scheme val="minor"/>
    </font>
    <font>
      <b/>
      <sz val="22"/>
      <color theme="0"/>
      <name val="Calibri"/>
      <family val="2"/>
      <scheme val="minor"/>
    </font>
    <font>
      <b/>
      <sz val="28"/>
      <name val="Calibri"/>
      <family val="2"/>
      <scheme val="minor"/>
    </font>
    <font>
      <b/>
      <sz val="22"/>
      <color theme="1"/>
      <name val="Calibri"/>
      <family val="2"/>
      <scheme val="minor"/>
    </font>
    <font>
      <sz val="22"/>
      <color theme="1"/>
      <name val="Calibri"/>
      <family val="2"/>
      <scheme val="minor"/>
    </font>
    <font>
      <b/>
      <sz val="22"/>
      <color rgb="FFC00000"/>
      <name val="Calibri"/>
      <family val="2"/>
      <scheme val="minor"/>
    </font>
    <font>
      <b/>
      <sz val="8"/>
      <name val="Calibri"/>
      <family val="2"/>
      <scheme val="minor"/>
    </font>
    <font>
      <b/>
      <sz val="12"/>
      <color theme="0"/>
      <name val="Calibri"/>
      <family val="2"/>
      <scheme val="minor"/>
    </font>
    <font>
      <b/>
      <sz val="12"/>
      <name val="Calibri"/>
      <family val="2"/>
      <scheme val="minor"/>
    </font>
    <font>
      <sz val="12"/>
      <name val="Calibri"/>
      <family val="2"/>
      <scheme val="minor"/>
    </font>
    <font>
      <sz val="12"/>
      <color rgb="FFC00000"/>
      <name val="Calibri"/>
      <family val="2"/>
      <scheme val="minor"/>
    </font>
    <font>
      <i/>
      <sz val="12"/>
      <color theme="1" tint="0.34998626667073579"/>
      <name val="Calibri"/>
      <family val="2"/>
      <scheme val="minor"/>
    </font>
    <font>
      <i/>
      <sz val="9"/>
      <color theme="1" tint="0.34998626667073579"/>
      <name val="Calibri"/>
      <family val="2"/>
      <scheme val="minor"/>
    </font>
    <font>
      <b/>
      <sz val="8"/>
      <color rgb="FFFF0000"/>
      <name val="Calibri"/>
      <family val="2"/>
      <scheme val="minor"/>
    </font>
  </fonts>
  <fills count="3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rgb="FFFFFFCC"/>
      </patternFill>
    </fill>
    <fill>
      <patternFill patternType="solid">
        <fgColor rgb="FFC6EFCE"/>
      </patternFill>
    </fill>
    <fill>
      <patternFill patternType="solid">
        <fgColor theme="1" tint="0.499984740745262"/>
        <bgColor indexed="64"/>
      </patternFill>
    </fill>
    <fill>
      <patternFill patternType="solid">
        <fgColor theme="0"/>
        <bgColor indexed="64"/>
      </patternFill>
    </fill>
    <fill>
      <patternFill patternType="solid">
        <fgColor theme="0"/>
        <bgColor rgb="FFFFFFCC"/>
      </patternFill>
    </fill>
    <fill>
      <patternFill patternType="solid">
        <fgColor indexed="9"/>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79998168889431442"/>
        <bgColor indexed="64"/>
      </patternFill>
    </fill>
  </fills>
  <borders count="39">
    <border>
      <left/>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rgb="FF00000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s>
  <cellStyleXfs count="170">
    <xf numFmtId="0" fontId="0" fillId="0" borderId="0"/>
    <xf numFmtId="0" fontId="2" fillId="0" borderId="0"/>
    <xf numFmtId="168" fontId="2" fillId="0" borderId="0" applyBorder="0" applyProtection="0"/>
    <xf numFmtId="9" fontId="2" fillId="0" borderId="0" applyBorder="0" applyProtection="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5" applyNumberFormat="0" applyAlignment="0" applyProtection="0"/>
    <xf numFmtId="0" fontId="8" fillId="17" borderId="6" applyNumberFormat="0" applyAlignment="0" applyProtection="0"/>
    <xf numFmtId="0" fontId="9" fillId="0" borderId="7"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5" applyNumberFormat="0" applyAlignment="0" applyProtection="0"/>
    <xf numFmtId="0" fontId="11" fillId="3" borderId="0" applyNumberFormat="0" applyBorder="0" applyAlignment="0" applyProtection="0"/>
    <xf numFmtId="44" fontId="4" fillId="0" borderId="0" applyFont="0" applyFill="0" applyBorder="0" applyAlignment="0" applyProtection="0"/>
    <xf numFmtId="172" fontId="3" fillId="0" borderId="0" applyFill="0" applyBorder="0" applyAlignment="0" applyProtection="0"/>
    <xf numFmtId="172" fontId="3" fillId="0" borderId="0" applyFill="0" applyBorder="0" applyAlignment="0" applyProtection="0"/>
    <xf numFmtId="169" fontId="3" fillId="0" borderId="0" applyFont="0" applyFill="0" applyBorder="0" applyAlignment="0" applyProtection="0"/>
    <xf numFmtId="0" fontId="12" fillId="22" borderId="0" applyNumberFormat="0" applyBorder="0" applyAlignment="0" applyProtection="0"/>
    <xf numFmtId="0" fontId="3" fillId="0" borderId="0"/>
    <xf numFmtId="0" fontId="3" fillId="0" borderId="0"/>
    <xf numFmtId="0" fontId="3" fillId="0" borderId="0"/>
    <xf numFmtId="0" fontId="3" fillId="0" borderId="0"/>
    <xf numFmtId="0" fontId="21" fillId="0" borderId="0"/>
    <xf numFmtId="0" fontId="3" fillId="23" borderId="8" applyNumberFormat="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0" fontId="13" fillId="16" borderId="9" applyNumberFormat="0" applyAlignment="0" applyProtection="0"/>
    <xf numFmtId="171" fontId="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10" applyNumberFormat="0" applyFill="0" applyAlignment="0" applyProtection="0"/>
    <xf numFmtId="0" fontId="18" fillId="0" borderId="11" applyNumberFormat="0" applyFill="0" applyAlignment="0" applyProtection="0"/>
    <xf numFmtId="0" fontId="19" fillId="0" borderId="12" applyNumberFormat="0" applyFill="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13" applyNumberFormat="0" applyFill="0" applyAlignment="0" applyProtection="0"/>
    <xf numFmtId="171" fontId="3"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0" fontId="31" fillId="27" borderId="0" applyNumberFormat="0" applyBorder="0" applyAlignment="0" applyProtection="0"/>
    <xf numFmtId="171" fontId="1"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9" fontId="3" fillId="0" borderId="0"/>
    <xf numFmtId="171" fontId="3" fillId="0" borderId="0" applyFont="0" applyFill="0" applyBorder="0" applyAlignment="0" applyProtection="0"/>
    <xf numFmtId="9" fontId="3" fillId="0" borderId="0" applyFont="0" applyFill="0" applyBorder="0" applyAlignment="0" applyProtection="0"/>
    <xf numFmtId="175" fontId="1"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9" fontId="3" fillId="0" borderId="0"/>
    <xf numFmtId="0" fontId="3"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176" fontId="3" fillId="0" borderId="0" applyFont="0" applyFill="0" applyBorder="0" applyAlignment="0" applyProtection="0"/>
    <xf numFmtId="175"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1" fillId="0" borderId="0"/>
    <xf numFmtId="0" fontId="3" fillId="0" borderId="0"/>
    <xf numFmtId="0" fontId="3"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64" fontId="1" fillId="0" borderId="0" applyFont="0" applyFill="0" applyBorder="0" applyAlignment="0" applyProtection="0"/>
    <xf numFmtId="175" fontId="3" fillId="0" borderId="0" applyFont="0" applyFill="0" applyBorder="0" applyAlignment="0" applyProtection="0"/>
    <xf numFmtId="169" fontId="3" fillId="0" borderId="0" applyFont="0" applyFill="0" applyBorder="0" applyAlignment="0" applyProtection="0"/>
    <xf numFmtId="0" fontId="3" fillId="0" borderId="0"/>
    <xf numFmtId="0" fontId="4" fillId="0" borderId="0"/>
    <xf numFmtId="171" fontId="3" fillId="0" borderId="0" applyFill="0" applyBorder="0" applyAlignment="0" applyProtection="0"/>
    <xf numFmtId="9" fontId="3" fillId="0" borderId="0" applyFill="0" applyBorder="0" applyAlignment="0" applyProtection="0"/>
    <xf numFmtId="171" fontId="1"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0" fontId="3" fillId="0" borderId="0"/>
    <xf numFmtId="171" fontId="3" fillId="0" borderId="0" applyFont="0" applyFill="0" applyBorder="0" applyAlignment="0" applyProtection="0"/>
    <xf numFmtId="175" fontId="1" fillId="0" borderId="0" applyFont="0" applyFill="0" applyBorder="0" applyAlignment="0" applyProtection="0"/>
    <xf numFmtId="171" fontId="1" fillId="0" borderId="0" applyFont="0" applyFill="0" applyBorder="0" applyAlignment="0" applyProtection="0"/>
    <xf numFmtId="175"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4" fillId="0" borderId="0" applyFont="0" applyFill="0" applyBorder="0" applyAlignment="0" applyProtection="0"/>
    <xf numFmtId="175"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9" fillId="0" borderId="0"/>
    <xf numFmtId="43" fontId="4"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566">
    <xf numFmtId="0" fontId="0" fillId="0" borderId="0" xfId="0"/>
    <xf numFmtId="0" fontId="34" fillId="29" borderId="14" xfId="0" applyFont="1" applyFill="1" applyBorder="1" applyAlignment="1">
      <alignment horizontal="left" vertical="center" wrapText="1"/>
    </xf>
    <xf numFmtId="10" fontId="34" fillId="29" borderId="14" xfId="41" applyNumberFormat="1" applyFont="1" applyFill="1" applyBorder="1" applyAlignment="1">
      <alignment horizontal="center" vertical="center"/>
    </xf>
    <xf numFmtId="10" fontId="37" fillId="29" borderId="14" xfId="46" applyNumberFormat="1" applyFont="1" applyFill="1" applyBorder="1" applyAlignment="1" applyProtection="1">
      <alignment horizontal="center" vertical="center"/>
    </xf>
    <xf numFmtId="0" fontId="34" fillId="0" borderId="15" xfId="0" applyFont="1" applyBorder="1" applyAlignment="1">
      <alignment vertical="center"/>
    </xf>
    <xf numFmtId="0" fontId="34" fillId="0" borderId="14" xfId="0" applyFont="1" applyBorder="1" applyAlignment="1">
      <alignment vertical="center"/>
    </xf>
    <xf numFmtId="0" fontId="34" fillId="29" borderId="14" xfId="0" applyFont="1" applyFill="1" applyBorder="1" applyAlignment="1">
      <alignment horizontal="center" vertical="center"/>
    </xf>
    <xf numFmtId="0" fontId="34" fillId="0" borderId="14" xfId="0" applyFont="1" applyBorder="1" applyAlignment="1">
      <alignment horizontal="center" vertical="center"/>
    </xf>
    <xf numFmtId="0" fontId="34" fillId="29" borderId="14" xfId="0" applyFont="1" applyFill="1" applyBorder="1" applyAlignment="1">
      <alignment vertical="center"/>
    </xf>
    <xf numFmtId="0" fontId="35" fillId="29" borderId="14" xfId="0" applyFont="1" applyFill="1" applyBorder="1" applyAlignment="1">
      <alignment horizontal="left" vertical="center" indent="1"/>
    </xf>
    <xf numFmtId="0" fontId="39" fillId="29" borderId="0" xfId="0" applyFont="1" applyFill="1" applyAlignment="1">
      <alignment horizontal="center" vertical="center"/>
    </xf>
    <xf numFmtId="0" fontId="39" fillId="29" borderId="0" xfId="0" applyFont="1" applyFill="1" applyAlignment="1">
      <alignment horizontal="center"/>
    </xf>
    <xf numFmtId="0" fontId="38" fillId="32" borderId="14" xfId="0" applyFont="1" applyFill="1" applyBorder="1" applyAlignment="1">
      <alignment vertical="center"/>
    </xf>
    <xf numFmtId="0" fontId="34" fillId="0" borderId="15" xfId="0" applyFont="1" applyBorder="1" applyAlignment="1">
      <alignment vertical="center" wrapText="1"/>
    </xf>
    <xf numFmtId="0" fontId="34" fillId="0" borderId="24" xfId="0" applyFont="1" applyBorder="1" applyAlignment="1">
      <alignment horizontal="center" vertical="center"/>
    </xf>
    <xf numFmtId="0" fontId="34" fillId="29" borderId="0" xfId="0" applyFont="1" applyFill="1" applyAlignment="1">
      <alignment horizontal="center" vertical="center"/>
    </xf>
    <xf numFmtId="0" fontId="38" fillId="29" borderId="0" xfId="0" applyFont="1" applyFill="1" applyAlignment="1">
      <alignment horizontal="center"/>
    </xf>
    <xf numFmtId="0" fontId="38" fillId="32" borderId="16" xfId="0" applyFont="1" applyFill="1" applyBorder="1" applyAlignment="1">
      <alignment vertical="center"/>
    </xf>
    <xf numFmtId="0" fontId="34" fillId="0" borderId="15" xfId="0" applyFont="1" applyBorder="1"/>
    <xf numFmtId="0" fontId="34" fillId="0" borderId="16" xfId="0" applyFont="1" applyBorder="1"/>
    <xf numFmtId="0" fontId="34" fillId="29" borderId="0" xfId="0" applyFont="1" applyFill="1"/>
    <xf numFmtId="10" fontId="38" fillId="0" borderId="24" xfId="46" applyNumberFormat="1" applyFont="1" applyBorder="1" applyAlignment="1" applyProtection="1">
      <alignment horizontal="center" vertical="center"/>
    </xf>
    <xf numFmtId="0" fontId="34" fillId="0" borderId="0" xfId="0" applyFont="1" applyAlignment="1">
      <alignment horizontal="center" vertical="center"/>
    </xf>
    <xf numFmtId="0" fontId="34" fillId="0" borderId="0" xfId="0" applyFont="1"/>
    <xf numFmtId="9" fontId="38" fillId="32" borderId="14" xfId="46" applyFont="1" applyFill="1" applyBorder="1" applyAlignment="1" applyProtection="1">
      <alignment horizontal="center" vertical="center"/>
    </xf>
    <xf numFmtId="0" fontId="34" fillId="29" borderId="14" xfId="0" applyFont="1" applyFill="1" applyBorder="1"/>
    <xf numFmtId="10" fontId="34" fillId="29" borderId="14" xfId="41" applyNumberFormat="1" applyFont="1" applyFill="1" applyBorder="1" applyAlignment="1">
      <alignment horizontal="center"/>
    </xf>
    <xf numFmtId="0" fontId="35" fillId="29" borderId="14" xfId="0" applyFont="1" applyFill="1" applyBorder="1"/>
    <xf numFmtId="10" fontId="38" fillId="0" borderId="14" xfId="46" applyNumberFormat="1" applyFont="1" applyBorder="1" applyAlignment="1" applyProtection="1">
      <alignment horizontal="center"/>
    </xf>
    <xf numFmtId="0" fontId="34" fillId="0" borderId="14" xfId="0" applyFont="1" applyBorder="1"/>
    <xf numFmtId="0" fontId="38" fillId="0" borderId="0" xfId="0" applyFont="1" applyAlignment="1">
      <alignment horizontal="center" vertical="center"/>
    </xf>
    <xf numFmtId="0" fontId="38" fillId="0" borderId="0" xfId="0" applyFont="1" applyAlignment="1">
      <alignment horizontal="left"/>
    </xf>
    <xf numFmtId="10" fontId="38" fillId="0" borderId="0" xfId="46" applyNumberFormat="1" applyFont="1" applyBorder="1" applyAlignment="1" applyProtection="1">
      <alignment horizontal="center"/>
    </xf>
    <xf numFmtId="10" fontId="38" fillId="32" borderId="14" xfId="46" applyNumberFormat="1" applyFont="1" applyFill="1" applyBorder="1" applyAlignment="1" applyProtection="1">
      <alignment horizontal="center" vertical="center"/>
    </xf>
    <xf numFmtId="0" fontId="38" fillId="29" borderId="14" xfId="0" applyFont="1" applyFill="1" applyBorder="1" applyAlignment="1">
      <alignment horizontal="center" vertical="center"/>
    </xf>
    <xf numFmtId="0" fontId="38" fillId="29" borderId="14" xfId="0" applyFont="1" applyFill="1" applyBorder="1" applyAlignment="1">
      <alignment vertical="center"/>
    </xf>
    <xf numFmtId="0" fontId="35" fillId="29" borderId="14" xfId="0" applyFont="1" applyFill="1" applyBorder="1" applyAlignment="1">
      <alignment horizontal="center" vertical="center"/>
    </xf>
    <xf numFmtId="10" fontId="37" fillId="32" borderId="14" xfId="0" applyNumberFormat="1" applyFont="1" applyFill="1" applyBorder="1" applyAlignment="1">
      <alignment horizontal="center" vertical="center"/>
    </xf>
    <xf numFmtId="0" fontId="37" fillId="29" borderId="14" xfId="0" applyFont="1" applyFill="1" applyBorder="1" applyAlignment="1">
      <alignment horizontal="center" vertical="center"/>
    </xf>
    <xf numFmtId="0" fontId="37" fillId="29" borderId="14" xfId="0" applyFont="1" applyFill="1" applyBorder="1" applyAlignment="1">
      <alignment vertical="center"/>
    </xf>
    <xf numFmtId="10" fontId="34" fillId="29" borderId="14" xfId="46" applyNumberFormat="1" applyFont="1" applyFill="1" applyBorder="1" applyAlignment="1" applyProtection="1">
      <alignment horizontal="center" vertical="center"/>
    </xf>
    <xf numFmtId="10" fontId="35" fillId="29" borderId="14" xfId="46" applyNumberFormat="1" applyFont="1" applyFill="1" applyBorder="1" applyAlignment="1" applyProtection="1">
      <alignment horizontal="center" vertical="center"/>
    </xf>
    <xf numFmtId="10" fontId="54" fillId="29" borderId="14" xfId="46" applyNumberFormat="1" applyFont="1" applyFill="1" applyBorder="1" applyAlignment="1" applyProtection="1">
      <alignment horizontal="center" vertical="center"/>
    </xf>
    <xf numFmtId="10" fontId="36" fillId="29" borderId="14" xfId="46" applyNumberFormat="1" applyFont="1" applyFill="1" applyBorder="1" applyAlignment="1" applyProtection="1">
      <alignment horizontal="center" vertical="center"/>
    </xf>
    <xf numFmtId="0" fontId="34" fillId="29" borderId="24" xfId="0" applyFont="1" applyFill="1" applyBorder="1" applyAlignment="1">
      <alignment horizontal="center" vertical="center"/>
    </xf>
    <xf numFmtId="0" fontId="34" fillId="29" borderId="24" xfId="0" applyFont="1" applyFill="1" applyBorder="1" applyAlignment="1">
      <alignment horizontal="left" vertical="center"/>
    </xf>
    <xf numFmtId="10" fontId="36" fillId="29" borderId="24" xfId="46" applyNumberFormat="1" applyFont="1" applyFill="1" applyBorder="1" applyAlignment="1" applyProtection="1">
      <alignment horizontal="center" vertical="center"/>
    </xf>
    <xf numFmtId="0" fontId="3" fillId="29" borderId="2" xfId="0" applyFont="1" applyFill="1" applyBorder="1" applyAlignment="1">
      <alignment horizontal="justify" vertical="center"/>
    </xf>
    <xf numFmtId="0" fontId="55" fillId="0" borderId="16" xfId="0" applyFont="1" applyBorder="1" applyAlignment="1" applyProtection="1">
      <alignment vertical="center"/>
      <protection locked="0"/>
    </xf>
    <xf numFmtId="0" fontId="40" fillId="29" borderId="0" xfId="0" applyFont="1" applyFill="1" applyAlignment="1">
      <alignment horizontal="justify" vertical="center"/>
    </xf>
    <xf numFmtId="4" fontId="36" fillId="29" borderId="0" xfId="104" applyNumberFormat="1" applyFont="1" applyFill="1" applyBorder="1" applyAlignment="1" applyProtection="1">
      <alignment horizontal="left"/>
    </xf>
    <xf numFmtId="4" fontId="36" fillId="29" borderId="22" xfId="104" applyNumberFormat="1" applyFont="1" applyFill="1" applyBorder="1" applyAlignment="1" applyProtection="1">
      <alignment horizontal="left"/>
    </xf>
    <xf numFmtId="0" fontId="38" fillId="32" borderId="14" xfId="0" applyFont="1" applyFill="1" applyBorder="1" applyAlignment="1">
      <alignment horizontal="center" vertical="center"/>
    </xf>
    <xf numFmtId="4" fontId="34" fillId="29" borderId="2" xfId="104" applyNumberFormat="1" applyFont="1" applyFill="1" applyBorder="1" applyAlignment="1" applyProtection="1">
      <alignment horizontal="left"/>
    </xf>
    <xf numFmtId="10" fontId="34" fillId="0" borderId="14" xfId="41" applyNumberFormat="1" applyFont="1" applyBorder="1" applyAlignment="1">
      <alignment horizontal="center" vertical="center"/>
    </xf>
    <xf numFmtId="0" fontId="46" fillId="29" borderId="0" xfId="0" applyFont="1" applyFill="1"/>
    <xf numFmtId="0" fontId="46" fillId="29" borderId="0" xfId="0" applyFont="1" applyFill="1" applyAlignment="1">
      <alignment horizontal="center" vertical="center"/>
    </xf>
    <xf numFmtId="0" fontId="46" fillId="29" borderId="0" xfId="0" applyFont="1" applyFill="1" applyAlignment="1">
      <alignment vertical="center"/>
    </xf>
    <xf numFmtId="0" fontId="46" fillId="29" borderId="0" xfId="0" applyFont="1" applyFill="1" applyAlignment="1">
      <alignment horizontal="left" vertical="center" indent="3"/>
    </xf>
    <xf numFmtId="0" fontId="46" fillId="29" borderId="2" xfId="0" applyFont="1" applyFill="1" applyBorder="1"/>
    <xf numFmtId="0" fontId="46" fillId="29" borderId="22" xfId="0" applyFont="1" applyFill="1" applyBorder="1"/>
    <xf numFmtId="0" fontId="46" fillId="29" borderId="0" xfId="0" applyFont="1" applyFill="1" applyAlignment="1">
      <alignment horizontal="center"/>
    </xf>
    <xf numFmtId="0" fontId="34" fillId="0" borderId="14" xfId="0" applyFont="1" applyBorder="1" applyAlignment="1" applyProtection="1">
      <alignment horizontal="center" vertical="center"/>
      <protection hidden="1"/>
    </xf>
    <xf numFmtId="10" fontId="34" fillId="0" borderId="14" xfId="41" applyNumberFormat="1" applyFont="1" applyBorder="1" applyAlignment="1" applyProtection="1">
      <alignment horizontal="center" vertical="center"/>
      <protection hidden="1"/>
    </xf>
    <xf numFmtId="0" fontId="34" fillId="29" borderId="14" xfId="0" applyFont="1" applyFill="1" applyBorder="1" applyAlignment="1" applyProtection="1">
      <alignment horizontal="center" vertical="center"/>
      <protection hidden="1"/>
    </xf>
    <xf numFmtId="0" fontId="35" fillId="0" borderId="15" xfId="0" applyFont="1" applyBorder="1"/>
    <xf numFmtId="0" fontId="35" fillId="0" borderId="16" xfId="0" applyFont="1" applyBorder="1"/>
    <xf numFmtId="0" fontId="35" fillId="0" borderId="17" xfId="0" applyFont="1" applyBorder="1"/>
    <xf numFmtId="0" fontId="35" fillId="0" borderId="17" xfId="0" applyFont="1" applyBorder="1" applyAlignment="1">
      <alignment vertical="center"/>
    </xf>
    <xf numFmtId="0" fontId="35" fillId="0" borderId="15" xfId="0" applyFont="1" applyBorder="1" applyAlignment="1">
      <alignment vertical="center"/>
    </xf>
    <xf numFmtId="0" fontId="35" fillId="0" borderId="16" xfId="0" applyFont="1" applyBorder="1" applyAlignment="1">
      <alignment vertical="center"/>
    </xf>
    <xf numFmtId="0" fontId="35" fillId="0" borderId="14" xfId="0" applyFont="1" applyBorder="1" applyAlignment="1" applyProtection="1">
      <alignment horizontal="left" vertical="center" indent="1"/>
      <protection hidden="1"/>
    </xf>
    <xf numFmtId="0" fontId="34" fillId="0" borderId="14" xfId="0" applyFont="1" applyBorder="1" applyAlignment="1" applyProtection="1">
      <alignment vertical="center"/>
      <protection hidden="1"/>
    </xf>
    <xf numFmtId="0" fontId="35" fillId="0" borderId="14" xfId="0" applyFont="1" applyBorder="1" applyAlignment="1" applyProtection="1">
      <alignment vertical="center" wrapText="1"/>
      <protection hidden="1"/>
    </xf>
    <xf numFmtId="0" fontId="34" fillId="29" borderId="14" xfId="0" applyFont="1" applyFill="1" applyBorder="1" applyAlignment="1" applyProtection="1">
      <alignment vertical="center"/>
      <protection hidden="1"/>
    </xf>
    <xf numFmtId="10" fontId="34" fillId="29" borderId="14" xfId="41" applyNumberFormat="1" applyFont="1" applyFill="1" applyBorder="1" applyAlignment="1" applyProtection="1">
      <alignment horizontal="center" vertical="center"/>
      <protection hidden="1"/>
    </xf>
    <xf numFmtId="0" fontId="35" fillId="29" borderId="0" xfId="0" applyFont="1" applyFill="1" applyAlignment="1" applyProtection="1">
      <alignment vertical="center"/>
      <protection hidden="1"/>
    </xf>
    <xf numFmtId="4" fontId="35" fillId="29" borderId="17" xfId="104" applyNumberFormat="1" applyFont="1" applyFill="1" applyBorder="1" applyAlignment="1" applyProtection="1">
      <alignment vertical="center"/>
      <protection hidden="1"/>
    </xf>
    <xf numFmtId="0" fontId="38" fillId="0" borderId="14" xfId="0" applyFont="1" applyBorder="1" applyAlignment="1" applyProtection="1">
      <alignment horizontal="center" vertical="center"/>
      <protection hidden="1"/>
    </xf>
    <xf numFmtId="0" fontId="38" fillId="0" borderId="14" xfId="0" applyFont="1" applyBorder="1" applyAlignment="1" applyProtection="1">
      <alignment vertical="center"/>
      <protection hidden="1"/>
    </xf>
    <xf numFmtId="10" fontId="38" fillId="0" borderId="14" xfId="41" applyNumberFormat="1" applyFont="1" applyBorder="1" applyAlignment="1" applyProtection="1">
      <alignment horizontal="center" vertical="center"/>
      <protection hidden="1"/>
    </xf>
    <xf numFmtId="0" fontId="35" fillId="0" borderId="14" xfId="0" applyFont="1" applyBorder="1" applyAlignment="1" applyProtection="1">
      <alignment horizontal="center" vertical="center"/>
      <protection hidden="1"/>
    </xf>
    <xf numFmtId="174" fontId="35" fillId="0" borderId="14" xfId="41" applyNumberFormat="1" applyFont="1" applyBorder="1" applyAlignment="1" applyProtection="1">
      <alignment horizontal="center" vertical="center"/>
      <protection hidden="1"/>
    </xf>
    <xf numFmtId="10" fontId="35" fillId="0" borderId="14" xfId="0" applyNumberFormat="1" applyFont="1" applyBorder="1" applyAlignment="1" applyProtection="1">
      <alignment horizontal="left" vertical="center" wrapText="1" indent="1"/>
      <protection hidden="1"/>
    </xf>
    <xf numFmtId="10" fontId="35" fillId="0" borderId="14" xfId="41" applyNumberFormat="1" applyFont="1" applyBorder="1" applyAlignment="1" applyProtection="1">
      <alignment horizontal="center" vertical="center"/>
      <protection hidden="1"/>
    </xf>
    <xf numFmtId="10" fontId="38" fillId="0" borderId="14" xfId="46" applyNumberFormat="1" applyFont="1" applyFill="1" applyBorder="1" applyAlignment="1" applyProtection="1">
      <alignment horizontal="center"/>
      <protection hidden="1"/>
    </xf>
    <xf numFmtId="4" fontId="38" fillId="0" borderId="15" xfId="104" applyNumberFormat="1" applyFont="1" applyFill="1" applyBorder="1" applyAlignment="1" applyProtection="1">
      <alignment horizontal="left"/>
      <protection hidden="1"/>
    </xf>
    <xf numFmtId="4" fontId="38" fillId="0" borderId="16" xfId="104" applyNumberFormat="1" applyFont="1" applyFill="1" applyBorder="1" applyAlignment="1" applyProtection="1">
      <alignment horizontal="left"/>
      <protection hidden="1"/>
    </xf>
    <xf numFmtId="0" fontId="35" fillId="0" borderId="17" xfId="0" applyFont="1" applyBorder="1" applyAlignment="1" applyProtection="1">
      <alignment horizontal="left" vertical="center"/>
      <protection hidden="1"/>
    </xf>
    <xf numFmtId="10" fontId="34" fillId="0" borderId="14" xfId="46" applyNumberFormat="1" applyFont="1" applyFill="1" applyBorder="1" applyAlignment="1" applyProtection="1">
      <alignment horizontal="center"/>
      <protection hidden="1"/>
    </xf>
    <xf numFmtId="0" fontId="35" fillId="0" borderId="17" xfId="0" applyFont="1" applyBorder="1" applyAlignment="1" applyProtection="1">
      <alignment vertical="center"/>
      <protection hidden="1"/>
    </xf>
    <xf numFmtId="0" fontId="34" fillId="0" borderId="25" xfId="0" applyFont="1" applyBorder="1"/>
    <xf numFmtId="0" fontId="34" fillId="0" borderId="23" xfId="0" applyFont="1" applyBorder="1"/>
    <xf numFmtId="0" fontId="35" fillId="0" borderId="25" xfId="0" applyFont="1" applyBorder="1"/>
    <xf numFmtId="0" fontId="35" fillId="0" borderId="23" xfId="0" applyFont="1" applyBorder="1"/>
    <xf numFmtId="0" fontId="35" fillId="0" borderId="19" xfId="0" applyFont="1" applyBorder="1"/>
    <xf numFmtId="0" fontId="49" fillId="29" borderId="0" xfId="0" applyFont="1" applyFill="1"/>
    <xf numFmtId="0" fontId="34" fillId="0" borderId="16" xfId="0" applyFont="1" applyBorder="1" applyAlignment="1" applyProtection="1">
      <alignment vertical="center"/>
      <protection locked="0"/>
    </xf>
    <xf numFmtId="0" fontId="51" fillId="29" borderId="0" xfId="109" applyFont="1" applyFill="1" applyAlignment="1" applyProtection="1">
      <alignment horizontal="center" vertical="center"/>
      <protection locked="0"/>
    </xf>
    <xf numFmtId="10" fontId="53" fillId="33" borderId="14" xfId="109" applyNumberFormat="1" applyFont="1" applyFill="1" applyBorder="1" applyAlignment="1">
      <alignment horizontal="center" vertical="center"/>
    </xf>
    <xf numFmtId="178" fontId="21" fillId="29" borderId="0" xfId="109" applyNumberFormat="1" applyFont="1" applyFill="1" applyProtection="1">
      <protection locked="0"/>
    </xf>
    <xf numFmtId="178" fontId="21" fillId="29" borderId="0" xfId="109" applyNumberFormat="1" applyFont="1" applyFill="1"/>
    <xf numFmtId="0" fontId="3" fillId="29" borderId="0" xfId="109" applyFill="1" applyProtection="1">
      <protection locked="0"/>
    </xf>
    <xf numFmtId="0" fontId="50" fillId="0" borderId="0" xfId="109" applyFont="1" applyAlignment="1" applyProtection="1">
      <alignment horizontal="center" vertical="center"/>
      <protection hidden="1"/>
    </xf>
    <xf numFmtId="0" fontId="21" fillId="0" borderId="0" xfId="109" applyFont="1" applyProtection="1">
      <protection hidden="1"/>
    </xf>
    <xf numFmtId="0" fontId="21" fillId="0" borderId="0" xfId="109" applyFont="1" applyAlignment="1" applyProtection="1">
      <alignment horizontal="justify" vertical="center"/>
      <protection hidden="1"/>
    </xf>
    <xf numFmtId="0" fontId="48" fillId="33" borderId="25" xfId="109" applyFont="1" applyFill="1" applyBorder="1" applyAlignment="1" applyProtection="1">
      <alignment horizontal="center" vertical="center" wrapText="1"/>
      <protection hidden="1"/>
    </xf>
    <xf numFmtId="0" fontId="48" fillId="33" borderId="24" xfId="109" applyFont="1" applyFill="1" applyBorder="1" applyAlignment="1" applyProtection="1">
      <alignment horizontal="center" vertical="center" wrapText="1"/>
      <protection hidden="1"/>
    </xf>
    <xf numFmtId="0" fontId="48" fillId="33" borderId="19" xfId="109" applyFont="1" applyFill="1" applyBorder="1" applyAlignment="1" applyProtection="1">
      <alignment horizontal="center" vertical="center" wrapText="1"/>
      <protection hidden="1"/>
    </xf>
    <xf numFmtId="0" fontId="48" fillId="33" borderId="20" xfId="109" applyFont="1" applyFill="1" applyBorder="1" applyAlignment="1" applyProtection="1">
      <alignment horizontal="center" vertical="center" wrapText="1"/>
      <protection hidden="1"/>
    </xf>
    <xf numFmtId="0" fontId="48" fillId="33" borderId="1" xfId="109" applyFont="1" applyFill="1" applyBorder="1" applyAlignment="1" applyProtection="1">
      <alignment horizontal="center" vertical="center" wrapText="1"/>
      <protection hidden="1"/>
    </xf>
    <xf numFmtId="0" fontId="48" fillId="33" borderId="21" xfId="109" applyFont="1" applyFill="1" applyBorder="1" applyAlignment="1" applyProtection="1">
      <alignment horizontal="center" vertical="center" wrapText="1"/>
      <protection hidden="1"/>
    </xf>
    <xf numFmtId="0" fontId="48" fillId="33" borderId="18" xfId="109" applyFont="1" applyFill="1" applyBorder="1" applyAlignment="1" applyProtection="1">
      <alignment horizontal="center" vertical="center" wrapText="1"/>
      <protection hidden="1"/>
    </xf>
    <xf numFmtId="0" fontId="48" fillId="33" borderId="25" xfId="109" applyFont="1" applyFill="1" applyBorder="1" applyAlignment="1">
      <alignment horizontal="center" vertical="center" wrapText="1"/>
    </xf>
    <xf numFmtId="0" fontId="48" fillId="33" borderId="24" xfId="109" applyFont="1" applyFill="1" applyBorder="1" applyAlignment="1">
      <alignment horizontal="center" vertical="center" wrapText="1"/>
    </xf>
    <xf numFmtId="0" fontId="48" fillId="33" borderId="1" xfId="109" applyFont="1" applyFill="1" applyBorder="1" applyAlignment="1">
      <alignment horizontal="center" vertical="center" wrapText="1"/>
    </xf>
    <xf numFmtId="0" fontId="48" fillId="33" borderId="20" xfId="109" applyFont="1" applyFill="1" applyBorder="1" applyAlignment="1">
      <alignment horizontal="center" vertical="center" wrapText="1"/>
    </xf>
    <xf numFmtId="0" fontId="48" fillId="33" borderId="19" xfId="109" applyFont="1" applyFill="1" applyBorder="1" applyAlignment="1">
      <alignment horizontal="center" vertical="center" wrapText="1"/>
    </xf>
    <xf numFmtId="0" fontId="48" fillId="33" borderId="18" xfId="109" applyFont="1" applyFill="1" applyBorder="1" applyAlignment="1">
      <alignment horizontal="center" vertical="center" wrapText="1"/>
    </xf>
    <xf numFmtId="171" fontId="55" fillId="0" borderId="14" xfId="111" applyFont="1" applyBorder="1" applyAlignment="1" applyProtection="1">
      <alignment vertical="center"/>
      <protection locked="0"/>
    </xf>
    <xf numFmtId="171" fontId="55" fillId="0" borderId="1" xfId="111" applyFont="1" applyBorder="1" applyAlignment="1" applyProtection="1">
      <alignment vertical="center"/>
      <protection locked="0"/>
    </xf>
    <xf numFmtId="177" fontId="56" fillId="31" borderId="20" xfId="110" applyNumberFormat="1" applyFont="1" applyFill="1" applyBorder="1" applyAlignment="1" applyProtection="1">
      <alignment horizontal="center" vertical="center" wrapText="1"/>
      <protection locked="0"/>
    </xf>
    <xf numFmtId="171" fontId="34" fillId="24" borderId="1" xfId="111" applyFont="1" applyFill="1" applyBorder="1" applyAlignment="1" applyProtection="1">
      <alignment vertical="center"/>
    </xf>
    <xf numFmtId="10" fontId="34" fillId="24" borderId="1" xfId="112" applyNumberFormat="1" applyFont="1" applyFill="1" applyBorder="1" applyAlignment="1" applyProtection="1">
      <alignment horizontal="center" vertical="center"/>
    </xf>
    <xf numFmtId="171" fontId="34" fillId="24" borderId="14" xfId="111" applyFont="1" applyFill="1" applyBorder="1" applyAlignment="1" applyProtection="1">
      <alignment vertical="center"/>
    </xf>
    <xf numFmtId="10" fontId="34" fillId="24" borderId="14" xfId="112" applyNumberFormat="1" applyFont="1" applyFill="1" applyBorder="1" applyAlignment="1" applyProtection="1">
      <alignment horizontal="center" vertical="center"/>
    </xf>
    <xf numFmtId="171" fontId="52" fillId="24" borderId="14" xfId="111" applyFont="1" applyFill="1" applyBorder="1" applyAlignment="1" applyProtection="1">
      <alignment vertical="center"/>
    </xf>
    <xf numFmtId="10" fontId="52" fillId="24" borderId="14" xfId="112" applyNumberFormat="1" applyFont="1" applyFill="1" applyBorder="1" applyAlignment="1" applyProtection="1">
      <alignment horizontal="center" vertical="center"/>
    </xf>
    <xf numFmtId="177" fontId="47" fillId="24" borderId="15" xfId="110" applyNumberFormat="1" applyFont="1" applyFill="1" applyBorder="1" applyAlignment="1" applyProtection="1">
      <alignment horizontal="center" vertical="center" wrapText="1"/>
      <protection hidden="1"/>
    </xf>
    <xf numFmtId="0" fontId="60" fillId="0" borderId="0" xfId="0" applyFont="1" applyProtection="1">
      <protection hidden="1"/>
    </xf>
    <xf numFmtId="0" fontId="61" fillId="24" borderId="14" xfId="0" applyFont="1" applyFill="1" applyBorder="1" applyAlignment="1" applyProtection="1">
      <alignment horizontal="center" vertical="center" wrapText="1"/>
      <protection hidden="1"/>
    </xf>
    <xf numFmtId="0" fontId="33" fillId="24" borderId="14" xfId="0" applyFont="1" applyFill="1" applyBorder="1" applyAlignment="1" applyProtection="1">
      <alignment horizontal="center" vertical="center" wrapText="1"/>
      <protection hidden="1"/>
    </xf>
    <xf numFmtId="177" fontId="62" fillId="0" borderId="14" xfId="133" applyNumberFormat="1" applyFont="1" applyFill="1" applyBorder="1" applyAlignment="1" applyProtection="1">
      <alignment horizontal="center" vertical="center"/>
      <protection locked="0"/>
    </xf>
    <xf numFmtId="43" fontId="62" fillId="0" borderId="14" xfId="133" applyFont="1" applyFill="1" applyBorder="1" applyAlignment="1" applyProtection="1">
      <alignment vertical="center"/>
      <protection locked="0"/>
    </xf>
    <xf numFmtId="10" fontId="63" fillId="0" borderId="14" xfId="0" applyNumberFormat="1" applyFont="1" applyBorder="1" applyAlignment="1" applyProtection="1">
      <alignment horizontal="center" vertical="center"/>
      <protection hidden="1"/>
    </xf>
    <xf numFmtId="10" fontId="43" fillId="0" borderId="14" xfId="0" applyNumberFormat="1" applyFont="1" applyBorder="1" applyAlignment="1" applyProtection="1">
      <alignment horizontal="center" vertical="center"/>
      <protection hidden="1"/>
    </xf>
    <xf numFmtId="179" fontId="60" fillId="0" borderId="0" xfId="0" applyNumberFormat="1" applyFont="1" applyProtection="1">
      <protection hidden="1"/>
    </xf>
    <xf numFmtId="0" fontId="38" fillId="0" borderId="14" xfId="0" applyFont="1" applyBorder="1" applyAlignment="1" applyProtection="1">
      <alignment horizontal="center" vertical="center" wrapText="1"/>
      <protection hidden="1"/>
    </xf>
    <xf numFmtId="0" fontId="34" fillId="0" borderId="14" xfId="0" applyFont="1" applyBorder="1" applyAlignment="1" applyProtection="1">
      <alignment horizontal="center"/>
      <protection hidden="1"/>
    </xf>
    <xf numFmtId="44" fontId="34" fillId="0" borderId="14" xfId="132" applyFont="1" applyFill="1" applyBorder="1" applyAlignment="1" applyProtection="1">
      <alignment vertical="center"/>
      <protection hidden="1"/>
    </xf>
    <xf numFmtId="10" fontId="34" fillId="0" borderId="14" xfId="134" applyNumberFormat="1" applyFont="1" applyBorder="1" applyAlignment="1" applyProtection="1">
      <alignment horizontal="center" vertical="center" wrapText="1"/>
      <protection hidden="1"/>
    </xf>
    <xf numFmtId="43" fontId="34" fillId="0" borderId="14" xfId="133" applyFont="1" applyFill="1" applyBorder="1" applyProtection="1">
      <protection hidden="1"/>
    </xf>
    <xf numFmtId="0" fontId="60" fillId="0" borderId="0" xfId="0" applyFont="1" applyAlignment="1" applyProtection="1">
      <alignment horizontal="right"/>
      <protection hidden="1"/>
    </xf>
    <xf numFmtId="10" fontId="35" fillId="0" borderId="14" xfId="134" applyNumberFormat="1" applyFont="1" applyBorder="1" applyAlignment="1" applyProtection="1">
      <alignment horizontal="center" vertical="center" wrapText="1"/>
      <protection hidden="1"/>
    </xf>
    <xf numFmtId="44" fontId="34" fillId="0" borderId="14" xfId="0" applyNumberFormat="1" applyFont="1" applyBorder="1" applyAlignment="1" applyProtection="1">
      <alignment vertical="center"/>
      <protection hidden="1"/>
    </xf>
    <xf numFmtId="43" fontId="60" fillId="0" borderId="0" xfId="0" applyNumberFormat="1" applyFont="1" applyProtection="1">
      <protection hidden="1"/>
    </xf>
    <xf numFmtId="9" fontId="60" fillId="0" borderId="0" xfId="0" applyNumberFormat="1" applyFont="1" applyProtection="1">
      <protection hidden="1"/>
    </xf>
    <xf numFmtId="167" fontId="60" fillId="0" borderId="0" xfId="0" applyNumberFormat="1" applyFont="1" applyProtection="1">
      <protection hidden="1"/>
    </xf>
    <xf numFmtId="10" fontId="60" fillId="0" borderId="0" xfId="0" applyNumberFormat="1" applyFont="1" applyProtection="1">
      <protection hidden="1"/>
    </xf>
    <xf numFmtId="0" fontId="67" fillId="0" borderId="0" xfId="0" applyFont="1" applyAlignment="1" applyProtection="1">
      <alignment vertical="center" wrapText="1"/>
      <protection hidden="1"/>
    </xf>
    <xf numFmtId="0" fontId="68" fillId="0" borderId="14" xfId="0" applyFont="1" applyBorder="1" applyAlignment="1" applyProtection="1">
      <alignment horizontal="center" vertical="center" wrapText="1"/>
      <protection hidden="1"/>
    </xf>
    <xf numFmtId="10" fontId="69" fillId="0" borderId="0" xfId="0" applyNumberFormat="1" applyFont="1" applyProtection="1">
      <protection hidden="1"/>
    </xf>
    <xf numFmtId="10" fontId="34" fillId="0" borderId="28" xfId="0" applyNumberFormat="1" applyFont="1" applyBorder="1" applyAlignment="1" applyProtection="1">
      <alignment horizontal="center" vertical="center" wrapText="1"/>
      <protection hidden="1"/>
    </xf>
    <xf numFmtId="10" fontId="34" fillId="0" borderId="29" xfId="0" applyNumberFormat="1" applyFont="1" applyBorder="1" applyAlignment="1" applyProtection="1">
      <alignment horizontal="center" vertical="center" wrapText="1"/>
      <protection hidden="1"/>
    </xf>
    <xf numFmtId="10" fontId="34" fillId="0" borderId="30" xfId="0" applyNumberFormat="1" applyFont="1" applyBorder="1" applyAlignment="1" applyProtection="1">
      <alignment horizontal="center" vertical="center" wrapText="1"/>
      <protection hidden="1"/>
    </xf>
    <xf numFmtId="10" fontId="34" fillId="0" borderId="31" xfId="0" applyNumberFormat="1" applyFont="1" applyBorder="1" applyAlignment="1" applyProtection="1">
      <alignment horizontal="center" vertical="center" wrapText="1"/>
      <protection hidden="1"/>
    </xf>
    <xf numFmtId="10" fontId="60" fillId="0" borderId="0" xfId="61" applyNumberFormat="1" applyFont="1" applyFill="1" applyProtection="1">
      <protection hidden="1"/>
    </xf>
    <xf numFmtId="0" fontId="34" fillId="0" borderId="31" xfId="0" applyFont="1" applyBorder="1" applyAlignment="1" applyProtection="1">
      <alignment horizontal="center" vertical="center" wrapText="1"/>
      <protection hidden="1"/>
    </xf>
    <xf numFmtId="0" fontId="60" fillId="0" borderId="0" xfId="0" applyFont="1" applyAlignment="1" applyProtection="1">
      <alignment horizontal="center"/>
      <protection hidden="1"/>
    </xf>
    <xf numFmtId="174" fontId="60" fillId="0" borderId="0" xfId="61" applyNumberFormat="1" applyFont="1" applyFill="1" applyProtection="1">
      <protection hidden="1"/>
    </xf>
    <xf numFmtId="174" fontId="60" fillId="0" borderId="0" xfId="0" applyNumberFormat="1" applyFont="1" applyProtection="1">
      <protection hidden="1"/>
    </xf>
    <xf numFmtId="10" fontId="34" fillId="0" borderId="32" xfId="0" applyNumberFormat="1" applyFont="1" applyBorder="1" applyAlignment="1" applyProtection="1">
      <alignment horizontal="center" vertical="center" wrapText="1"/>
      <protection hidden="1"/>
    </xf>
    <xf numFmtId="0" fontId="64" fillId="0" borderId="14" xfId="0" applyFont="1" applyBorder="1" applyAlignment="1" applyProtection="1">
      <alignment horizontal="center" vertical="center" wrapText="1"/>
      <protection hidden="1"/>
    </xf>
    <xf numFmtId="180" fontId="60" fillId="0" borderId="0" xfId="61" applyNumberFormat="1" applyFont="1" applyFill="1" applyProtection="1">
      <protection hidden="1"/>
    </xf>
    <xf numFmtId="180" fontId="60" fillId="0" borderId="0" xfId="0" applyNumberFormat="1" applyFont="1" applyProtection="1">
      <protection hidden="1"/>
    </xf>
    <xf numFmtId="174" fontId="67" fillId="0" borderId="0" xfId="0" applyNumberFormat="1" applyFont="1" applyProtection="1">
      <protection hidden="1"/>
    </xf>
    <xf numFmtId="0" fontId="70" fillId="0" borderId="0" xfId="0" applyFont="1" applyAlignment="1" applyProtection="1">
      <alignment horizontal="center"/>
      <protection hidden="1"/>
    </xf>
    <xf numFmtId="10" fontId="34" fillId="0" borderId="33" xfId="0" applyNumberFormat="1" applyFont="1" applyBorder="1" applyAlignment="1" applyProtection="1">
      <alignment horizontal="center" vertical="center" wrapText="1"/>
      <protection hidden="1"/>
    </xf>
    <xf numFmtId="0" fontId="46" fillId="29" borderId="0" xfId="0" applyFont="1" applyFill="1" applyProtection="1">
      <protection locked="0"/>
    </xf>
    <xf numFmtId="0" fontId="46" fillId="0" borderId="0" xfId="0" applyFont="1" applyProtection="1">
      <protection locked="0"/>
    </xf>
    <xf numFmtId="0" fontId="71" fillId="29" borderId="0" xfId="0" applyFont="1" applyFill="1" applyProtection="1">
      <protection locked="0"/>
    </xf>
    <xf numFmtId="0" fontId="60" fillId="29" borderId="0" xfId="0" applyFont="1" applyFill="1" applyProtection="1">
      <protection locked="0"/>
    </xf>
    <xf numFmtId="0" fontId="60" fillId="0" borderId="0" xfId="0" applyFont="1" applyProtection="1">
      <protection locked="0"/>
    </xf>
    <xf numFmtId="0" fontId="72" fillId="29" borderId="0" xfId="0" applyFont="1" applyFill="1" applyAlignment="1" applyProtection="1">
      <alignment horizontal="center" wrapText="1"/>
      <protection hidden="1"/>
    </xf>
    <xf numFmtId="49" fontId="60" fillId="0" borderId="0" xfId="0" applyNumberFormat="1" applyFont="1" applyProtection="1">
      <protection locked="0"/>
    </xf>
    <xf numFmtId="0" fontId="57" fillId="29" borderId="0" xfId="0" applyFont="1" applyFill="1" applyAlignment="1" applyProtection="1">
      <alignment horizontal="left"/>
      <protection hidden="1"/>
    </xf>
    <xf numFmtId="0" fontId="74" fillId="29" borderId="0" xfId="0" applyFont="1" applyFill="1" applyProtection="1">
      <protection hidden="1"/>
    </xf>
    <xf numFmtId="0" fontId="73" fillId="29" borderId="0" xfId="0" applyFont="1" applyFill="1" applyAlignment="1" applyProtection="1">
      <alignment horizontal="center"/>
      <protection hidden="1"/>
    </xf>
    <xf numFmtId="0" fontId="74" fillId="0" borderId="0" xfId="0" applyFont="1" applyProtection="1">
      <protection hidden="1"/>
    </xf>
    <xf numFmtId="0" fontId="72" fillId="29" borderId="0" xfId="0" applyFont="1" applyFill="1" applyAlignment="1" applyProtection="1">
      <alignment horizontal="center" wrapText="1"/>
      <protection locked="0"/>
    </xf>
    <xf numFmtId="0" fontId="64" fillId="0" borderId="14" xfId="0" applyFont="1" applyBorder="1" applyAlignment="1" applyProtection="1">
      <alignment horizontal="center" vertical="center"/>
      <protection hidden="1"/>
    </xf>
    <xf numFmtId="0" fontId="76" fillId="0" borderId="34" xfId="0" applyFont="1" applyBorder="1" applyAlignment="1" applyProtection="1">
      <alignment vertical="center" wrapText="1"/>
      <protection hidden="1"/>
    </xf>
    <xf numFmtId="0" fontId="76" fillId="0" borderId="37" xfId="0" applyFont="1" applyBorder="1" applyAlignment="1" applyProtection="1">
      <alignment horizontal="left" vertical="center" wrapText="1"/>
      <protection hidden="1"/>
    </xf>
    <xf numFmtId="0" fontId="79" fillId="0" borderId="37" xfId="0" applyFont="1" applyBorder="1" applyAlignment="1" applyProtection="1">
      <alignment horizontal="left" vertical="center" wrapText="1"/>
      <protection hidden="1"/>
    </xf>
    <xf numFmtId="0" fontId="77" fillId="0" borderId="37" xfId="0" applyFont="1" applyBorder="1" applyAlignment="1" applyProtection="1">
      <alignment horizontal="left" vertical="center" wrapText="1"/>
      <protection hidden="1"/>
    </xf>
    <xf numFmtId="0" fontId="76" fillId="0" borderId="35" xfId="0" applyFont="1" applyBorder="1" applyAlignment="1" applyProtection="1">
      <alignment vertical="center" wrapText="1"/>
      <protection hidden="1"/>
    </xf>
    <xf numFmtId="0" fontId="77" fillId="29" borderId="21" xfId="0" applyFont="1" applyFill="1" applyBorder="1" applyAlignment="1" applyProtection="1">
      <alignment horizontal="center" vertical="top"/>
      <protection hidden="1"/>
    </xf>
    <xf numFmtId="0" fontId="80" fillId="32" borderId="14" xfId="0" applyFont="1" applyFill="1" applyBorder="1" applyAlignment="1" applyProtection="1">
      <alignment horizontal="center" vertical="center" wrapText="1"/>
      <protection hidden="1"/>
    </xf>
    <xf numFmtId="0" fontId="80" fillId="32" borderId="14" xfId="0" applyFont="1" applyFill="1" applyBorder="1" applyAlignment="1" applyProtection="1">
      <alignment horizontal="center" vertical="center"/>
      <protection hidden="1"/>
    </xf>
    <xf numFmtId="0" fontId="77" fillId="0" borderId="14" xfId="0" applyFont="1" applyBorder="1" applyAlignment="1" applyProtection="1">
      <alignment horizontal="left" vertical="center"/>
      <protection hidden="1"/>
    </xf>
    <xf numFmtId="0" fontId="77" fillId="0" borderId="14" xfId="0" applyFont="1" applyBorder="1" applyAlignment="1" applyProtection="1">
      <alignment horizontal="center"/>
      <protection hidden="1"/>
    </xf>
    <xf numFmtId="0" fontId="77" fillId="0" borderId="14" xfId="0" applyFont="1" applyBorder="1" applyAlignment="1" applyProtection="1">
      <alignment horizontal="center" vertical="center"/>
      <protection hidden="1"/>
    </xf>
    <xf numFmtId="4" fontId="77" fillId="0" borderId="14" xfId="0" applyNumberFormat="1" applyFont="1" applyBorder="1" applyAlignment="1" applyProtection="1">
      <alignment horizontal="center" vertical="center"/>
      <protection hidden="1"/>
    </xf>
    <xf numFmtId="3" fontId="76" fillId="0" borderId="14" xfId="0" applyNumberFormat="1" applyFont="1" applyBorder="1" applyAlignment="1" applyProtection="1">
      <alignment horizontal="center"/>
      <protection hidden="1"/>
    </xf>
    <xf numFmtId="4" fontId="76" fillId="0" borderId="14" xfId="0" applyNumberFormat="1" applyFont="1" applyBorder="1" applyAlignment="1" applyProtection="1">
      <alignment horizontal="center"/>
      <protection hidden="1"/>
    </xf>
    <xf numFmtId="0" fontId="77" fillId="0" borderId="0" xfId="0" applyFont="1" applyProtection="1">
      <protection locked="0"/>
    </xf>
    <xf numFmtId="0" fontId="84" fillId="0" borderId="0" xfId="0" applyFont="1"/>
    <xf numFmtId="0" fontId="84" fillId="0" borderId="0" xfId="0" applyFont="1" applyAlignment="1" applyProtection="1">
      <alignment horizontal="justify" vertical="center"/>
      <protection hidden="1"/>
    </xf>
    <xf numFmtId="0" fontId="83" fillId="0" borderId="0" xfId="0" applyFont="1" applyAlignment="1" applyProtection="1">
      <alignment horizontal="center"/>
      <protection hidden="1"/>
    </xf>
    <xf numFmtId="0" fontId="84" fillId="29" borderId="0" xfId="0" applyFont="1" applyFill="1" applyAlignment="1" applyProtection="1">
      <alignment horizontal="justify" vertical="center"/>
      <protection hidden="1"/>
    </xf>
    <xf numFmtId="0" fontId="49" fillId="0" borderId="0" xfId="0" applyFont="1" applyAlignment="1" applyProtection="1">
      <alignment horizontal="justify" vertical="center"/>
      <protection hidden="1"/>
    </xf>
    <xf numFmtId="0" fontId="86" fillId="0" borderId="14" xfId="0" applyFont="1" applyBorder="1" applyAlignment="1" applyProtection="1">
      <alignment horizontal="center" vertical="center" wrapText="1"/>
      <protection hidden="1"/>
    </xf>
    <xf numFmtId="0" fontId="46" fillId="0" borderId="21" xfId="0" applyFont="1" applyBorder="1" applyProtection="1">
      <protection hidden="1"/>
    </xf>
    <xf numFmtId="0" fontId="46" fillId="29" borderId="0" xfId="0" applyFont="1" applyFill="1" applyProtection="1">
      <protection hidden="1"/>
    </xf>
    <xf numFmtId="0" fontId="46" fillId="0" borderId="0" xfId="0" applyFont="1" applyProtection="1">
      <protection hidden="1"/>
    </xf>
    <xf numFmtId="175" fontId="86" fillId="29" borderId="14" xfId="0" applyNumberFormat="1" applyFont="1" applyFill="1" applyBorder="1" applyAlignment="1" applyProtection="1">
      <alignment horizontal="center" vertical="center"/>
      <protection hidden="1"/>
    </xf>
    <xf numFmtId="0" fontId="88" fillId="0" borderId="14" xfId="0" applyFont="1" applyBorder="1" applyAlignment="1" applyProtection="1">
      <alignment horizontal="center" vertical="center" wrapText="1"/>
      <protection hidden="1"/>
    </xf>
    <xf numFmtId="175" fontId="90" fillId="0" borderId="14" xfId="66" applyFont="1" applyBorder="1" applyAlignment="1" applyProtection="1">
      <alignment horizontal="center" vertical="center"/>
      <protection locked="0"/>
    </xf>
    <xf numFmtId="175" fontId="88" fillId="0" borderId="14" xfId="66" applyFont="1" applyBorder="1" applyAlignment="1" applyProtection="1">
      <alignment horizontal="center" vertical="center"/>
      <protection hidden="1"/>
    </xf>
    <xf numFmtId="0" fontId="89" fillId="0" borderId="15" xfId="0" applyFont="1" applyBorder="1" applyAlignment="1" applyProtection="1">
      <alignment horizontal="left" vertical="center" wrapText="1"/>
      <protection hidden="1"/>
    </xf>
    <xf numFmtId="0" fontId="89" fillId="0" borderId="17" xfId="0" applyFont="1" applyBorder="1" applyAlignment="1" applyProtection="1">
      <alignment horizontal="left" vertical="center" wrapText="1"/>
      <protection hidden="1"/>
    </xf>
    <xf numFmtId="1" fontId="89" fillId="0" borderId="15" xfId="0" applyNumberFormat="1" applyFont="1" applyBorder="1" applyAlignment="1" applyProtection="1">
      <alignment horizontal="center" vertical="center"/>
      <protection hidden="1"/>
    </xf>
    <xf numFmtId="1" fontId="89" fillId="0" borderId="17" xfId="0" applyNumberFormat="1" applyFont="1" applyBorder="1" applyAlignment="1" applyProtection="1">
      <alignment horizontal="center" vertical="center"/>
      <protection hidden="1"/>
    </xf>
    <xf numFmtId="175" fontId="88" fillId="29" borderId="14" xfId="0" applyNumberFormat="1" applyFont="1" applyFill="1" applyBorder="1" applyAlignment="1" applyProtection="1">
      <alignment horizontal="center" vertical="center"/>
      <protection hidden="1"/>
    </xf>
    <xf numFmtId="0" fontId="88" fillId="25" borderId="14" xfId="0" applyFont="1" applyFill="1" applyBorder="1" applyAlignment="1" applyProtection="1">
      <alignment horizontal="center" vertical="center" wrapText="1"/>
      <protection hidden="1"/>
    </xf>
    <xf numFmtId="0" fontId="75" fillId="0" borderId="14" xfId="0" applyFont="1" applyBorder="1" applyAlignment="1" applyProtection="1">
      <alignment horizontal="left" vertical="center" wrapText="1"/>
      <protection hidden="1"/>
    </xf>
    <xf numFmtId="175" fontId="93" fillId="0" borderId="14" xfId="66" applyFont="1" applyBorder="1" applyAlignment="1" applyProtection="1">
      <alignment horizontal="left" vertical="center" wrapText="1"/>
      <protection locked="0"/>
    </xf>
    <xf numFmtId="9" fontId="93" fillId="0" borderId="14" xfId="61" applyFont="1" applyBorder="1" applyAlignment="1" applyProtection="1">
      <alignment horizontal="center" vertical="center" wrapText="1"/>
      <protection locked="0"/>
    </xf>
    <xf numFmtId="0" fontId="93" fillId="0" borderId="14" xfId="61" applyNumberFormat="1" applyFont="1" applyBorder="1" applyAlignment="1" applyProtection="1">
      <alignment horizontal="center" vertical="center" wrapText="1"/>
      <protection locked="0"/>
    </xf>
    <xf numFmtId="175" fontId="86" fillId="0" borderId="14" xfId="66" applyFont="1" applyBorder="1" applyAlignment="1" applyProtection="1">
      <alignment horizontal="left" vertical="center"/>
      <protection hidden="1"/>
    </xf>
    <xf numFmtId="0" fontId="88" fillId="29" borderId="14" xfId="0" applyFont="1" applyFill="1" applyBorder="1" applyAlignment="1" applyProtection="1">
      <alignment horizontal="center" vertical="center"/>
      <protection hidden="1"/>
    </xf>
    <xf numFmtId="0" fontId="38" fillId="0" borderId="15" xfId="0" applyFont="1" applyBorder="1" applyAlignment="1" applyProtection="1">
      <alignment vertical="center" wrapText="1"/>
      <protection hidden="1"/>
    </xf>
    <xf numFmtId="0" fontId="38" fillId="0" borderId="16" xfId="0" applyFont="1" applyBorder="1" applyAlignment="1" applyProtection="1">
      <alignment vertical="center" wrapText="1"/>
      <protection hidden="1"/>
    </xf>
    <xf numFmtId="0" fontId="38" fillId="0" borderId="17" xfId="0" applyFont="1" applyBorder="1" applyAlignment="1" applyProtection="1">
      <alignment vertical="center" wrapText="1"/>
      <protection hidden="1"/>
    </xf>
    <xf numFmtId="0" fontId="64" fillId="0" borderId="15" xfId="0" applyFont="1" applyBorder="1" applyAlignment="1" applyProtection="1">
      <alignment vertical="center"/>
      <protection hidden="1"/>
    </xf>
    <xf numFmtId="0" fontId="64" fillId="0" borderId="16" xfId="0" applyFont="1" applyBorder="1" applyAlignment="1" applyProtection="1">
      <alignment vertical="center"/>
      <protection hidden="1"/>
    </xf>
    <xf numFmtId="0" fontId="64" fillId="0" borderId="17" xfId="0" applyFont="1" applyBorder="1" applyAlignment="1" applyProtection="1">
      <alignment vertical="center"/>
      <protection hidden="1"/>
    </xf>
    <xf numFmtId="10" fontId="22" fillId="29" borderId="14" xfId="3" applyNumberFormat="1" applyFont="1" applyFill="1" applyBorder="1" applyAlignment="1" applyProtection="1">
      <alignment horizontal="center" vertical="center" wrapText="1"/>
      <protection hidden="1"/>
    </xf>
    <xf numFmtId="10" fontId="22" fillId="29" borderId="14" xfId="1" applyNumberFormat="1" applyFont="1" applyFill="1" applyBorder="1" applyAlignment="1" applyProtection="1">
      <alignment horizontal="center" vertical="center"/>
      <protection hidden="1"/>
    </xf>
    <xf numFmtId="10" fontId="22" fillId="29" borderId="3" xfId="1" applyNumberFormat="1" applyFont="1" applyFill="1" applyBorder="1" applyAlignment="1" applyProtection="1">
      <alignment horizontal="center" vertical="center"/>
      <protection hidden="1"/>
    </xf>
    <xf numFmtId="10" fontId="22" fillId="29" borderId="14" xfId="61" applyNumberFormat="1" applyFont="1" applyFill="1" applyBorder="1" applyAlignment="1" applyProtection="1">
      <alignment horizontal="center" vertical="center" wrapText="1"/>
      <protection hidden="1"/>
    </xf>
    <xf numFmtId="10" fontId="22" fillId="29" borderId="14" xfId="1" applyNumberFormat="1" applyFont="1" applyFill="1" applyBorder="1" applyAlignment="1" applyProtection="1">
      <alignment horizontal="center" vertical="center" wrapText="1"/>
      <protection hidden="1"/>
    </xf>
    <xf numFmtId="10" fontId="25" fillId="29" borderId="14" xfId="1" applyNumberFormat="1" applyFont="1" applyFill="1" applyBorder="1" applyAlignment="1" applyProtection="1">
      <alignment horizontal="center" vertical="center" wrapText="1"/>
      <protection locked="0" hidden="1"/>
    </xf>
    <xf numFmtId="10" fontId="25" fillId="29" borderId="14" xfId="1" applyNumberFormat="1" applyFont="1" applyFill="1" applyBorder="1" applyAlignment="1" applyProtection="1">
      <alignment horizontal="center" vertical="center"/>
      <protection locked="0" hidden="1"/>
    </xf>
    <xf numFmtId="0" fontId="0" fillId="0" borderId="0" xfId="0" applyProtection="1">
      <protection hidden="1"/>
    </xf>
    <xf numFmtId="0" fontId="22" fillId="0" borderId="14" xfId="1" applyFont="1" applyBorder="1" applyAlignment="1" applyProtection="1">
      <alignment horizontal="center" vertical="center" wrapText="1"/>
      <protection hidden="1"/>
    </xf>
    <xf numFmtId="0" fontId="22" fillId="0" borderId="14" xfId="1" applyFont="1" applyBorder="1" applyAlignment="1" applyProtection="1">
      <alignment horizontal="center"/>
      <protection hidden="1"/>
    </xf>
    <xf numFmtId="0" fontId="28" fillId="0" borderId="0" xfId="0" applyFont="1" applyProtection="1">
      <protection hidden="1"/>
    </xf>
    <xf numFmtId="0" fontId="23" fillId="26" borderId="1" xfId="1" applyFont="1" applyFill="1" applyBorder="1" applyAlignment="1" applyProtection="1">
      <alignment horizontal="center" vertical="center" wrapText="1"/>
      <protection hidden="1"/>
    </xf>
    <xf numFmtId="2" fontId="23" fillId="26" borderId="1" xfId="1" applyNumberFormat="1" applyFont="1" applyFill="1" applyBorder="1" applyAlignment="1" applyProtection="1">
      <alignment horizontal="center" vertical="center" wrapText="1"/>
      <protection hidden="1"/>
    </xf>
    <xf numFmtId="170" fontId="0" fillId="0" borderId="0" xfId="0" applyNumberFormat="1" applyProtection="1">
      <protection hidden="1"/>
    </xf>
    <xf numFmtId="0" fontId="23" fillId="29" borderId="14" xfId="1" applyFont="1" applyFill="1" applyBorder="1" applyAlignment="1" applyProtection="1">
      <alignment horizontal="center" vertical="center" wrapText="1"/>
      <protection hidden="1"/>
    </xf>
    <xf numFmtId="0" fontId="22" fillId="29" borderId="16" xfId="1" applyFont="1" applyFill="1" applyBorder="1" applyAlignment="1" applyProtection="1">
      <alignment horizontal="left" vertical="center" wrapText="1"/>
      <protection hidden="1"/>
    </xf>
    <xf numFmtId="170" fontId="22" fillId="29" borderId="14" xfId="1" applyNumberFormat="1" applyFont="1" applyFill="1" applyBorder="1" applyAlignment="1" applyProtection="1">
      <alignment horizontal="center" vertical="center"/>
      <protection hidden="1"/>
    </xf>
    <xf numFmtId="0" fontId="22" fillId="29" borderId="15" xfId="1" applyFont="1" applyFill="1" applyBorder="1" applyAlignment="1" applyProtection="1">
      <alignment horizontal="justify" vertical="center" wrapText="1"/>
      <protection hidden="1"/>
    </xf>
    <xf numFmtId="0" fontId="22" fillId="29" borderId="16" xfId="1" applyFont="1" applyFill="1" applyBorder="1" applyAlignment="1" applyProtection="1">
      <alignment horizontal="justify" vertical="center" wrapText="1"/>
      <protection hidden="1"/>
    </xf>
    <xf numFmtId="0" fontId="22" fillId="29" borderId="17" xfId="1" applyFont="1" applyFill="1" applyBorder="1" applyAlignment="1" applyProtection="1">
      <alignment horizontal="justify" vertical="center" wrapText="1"/>
      <protection hidden="1"/>
    </xf>
    <xf numFmtId="0" fontId="27" fillId="0" borderId="0" xfId="0" applyFont="1" applyProtection="1">
      <protection hidden="1"/>
    </xf>
    <xf numFmtId="170" fontId="0" fillId="29" borderId="0" xfId="0" applyNumberFormat="1" applyFill="1" applyProtection="1">
      <protection hidden="1"/>
    </xf>
    <xf numFmtId="1" fontId="22" fillId="29" borderId="14" xfId="1" applyNumberFormat="1" applyFont="1" applyFill="1" applyBorder="1" applyAlignment="1" applyProtection="1">
      <alignment horizontal="center" vertical="center"/>
      <protection hidden="1"/>
    </xf>
    <xf numFmtId="0" fontId="31" fillId="29" borderId="0" xfId="62" applyFill="1" applyProtection="1">
      <protection hidden="1"/>
    </xf>
    <xf numFmtId="174" fontId="22" fillId="29" borderId="14" xfId="1" applyNumberFormat="1" applyFont="1" applyFill="1" applyBorder="1" applyAlignment="1" applyProtection="1">
      <alignment horizontal="center" vertical="center"/>
      <protection hidden="1"/>
    </xf>
    <xf numFmtId="9" fontId="22" fillId="29" borderId="14" xfId="1" applyNumberFormat="1" applyFont="1" applyFill="1" applyBorder="1" applyAlignment="1" applyProtection="1">
      <alignment horizontal="center" vertical="center" wrapText="1"/>
      <protection hidden="1"/>
    </xf>
    <xf numFmtId="181" fontId="0" fillId="0" borderId="0" xfId="0" applyNumberFormat="1" applyProtection="1">
      <protection hidden="1"/>
    </xf>
    <xf numFmtId="0" fontId="23" fillId="29" borderId="0" xfId="1" applyFont="1" applyFill="1" applyAlignment="1" applyProtection="1">
      <alignment horizontal="center"/>
      <protection hidden="1"/>
    </xf>
    <xf numFmtId="0" fontId="22" fillId="29" borderId="14" xfId="1" applyFont="1" applyFill="1" applyBorder="1" applyAlignment="1" applyProtection="1">
      <alignment vertical="center" wrapText="1"/>
      <protection hidden="1"/>
    </xf>
    <xf numFmtId="0" fontId="0" fillId="29" borderId="0" xfId="0" applyFill="1" applyProtection="1">
      <protection hidden="1"/>
    </xf>
    <xf numFmtId="170" fontId="23" fillId="30" borderId="1" xfId="1" applyNumberFormat="1" applyFont="1" applyFill="1" applyBorder="1" applyAlignment="1" applyProtection="1">
      <alignment horizontal="center" vertical="center" wrapText="1"/>
      <protection hidden="1"/>
    </xf>
    <xf numFmtId="0" fontId="23" fillId="26" borderId="14" xfId="1" applyFont="1" applyFill="1" applyBorder="1" applyAlignment="1" applyProtection="1">
      <alignment horizontal="center" vertical="center"/>
      <protection hidden="1"/>
    </xf>
    <xf numFmtId="0" fontId="23" fillId="26" borderId="14" xfId="1" applyFont="1" applyFill="1" applyBorder="1" applyAlignment="1" applyProtection="1">
      <alignment horizontal="center" vertical="center" wrapText="1"/>
      <protection hidden="1"/>
    </xf>
    <xf numFmtId="2" fontId="23" fillId="26" borderId="14" xfId="1" applyNumberFormat="1" applyFont="1" applyFill="1" applyBorder="1" applyAlignment="1" applyProtection="1">
      <alignment horizontal="center" vertical="center"/>
      <protection hidden="1"/>
    </xf>
    <xf numFmtId="0" fontId="23" fillId="29" borderId="14" xfId="1" applyFont="1" applyFill="1" applyBorder="1" applyAlignment="1" applyProtection="1">
      <alignment horizontal="center" vertical="center"/>
      <protection hidden="1"/>
    </xf>
    <xf numFmtId="10" fontId="23" fillId="30" borderId="14" xfId="1" applyNumberFormat="1" applyFont="1" applyFill="1" applyBorder="1" applyAlignment="1" applyProtection="1">
      <alignment horizontal="center" vertical="center"/>
      <protection hidden="1"/>
    </xf>
    <xf numFmtId="170" fontId="23" fillId="30" borderId="14" xfId="1" applyNumberFormat="1" applyFont="1" applyFill="1" applyBorder="1" applyAlignment="1" applyProtection="1">
      <alignment horizontal="center" vertical="center"/>
      <protection hidden="1"/>
    </xf>
    <xf numFmtId="0" fontId="23" fillId="26" borderId="15" xfId="1" applyFont="1" applyFill="1" applyBorder="1" applyAlignment="1" applyProtection="1">
      <alignment horizontal="center" vertical="center"/>
      <protection hidden="1"/>
    </xf>
    <xf numFmtId="2" fontId="23" fillId="26" borderId="14" xfId="1" applyNumberFormat="1" applyFont="1" applyFill="1" applyBorder="1" applyAlignment="1" applyProtection="1">
      <alignment horizontal="center" vertical="center" wrapText="1"/>
      <protection hidden="1"/>
    </xf>
    <xf numFmtId="0" fontId="23" fillId="29" borderId="15" xfId="1" applyFont="1" applyFill="1" applyBorder="1" applyAlignment="1" applyProtection="1">
      <alignment horizontal="center" vertical="center"/>
      <protection hidden="1"/>
    </xf>
    <xf numFmtId="0" fontId="23" fillId="29" borderId="2" xfId="1" applyFont="1" applyFill="1" applyBorder="1" applyAlignment="1" applyProtection="1">
      <alignment horizontal="center" vertical="center"/>
      <protection hidden="1"/>
    </xf>
    <xf numFmtId="0" fontId="32" fillId="25" borderId="17" xfId="0" applyFont="1" applyFill="1" applyBorder="1" applyAlignment="1" applyProtection="1">
      <alignment horizontal="center" vertical="center"/>
      <protection hidden="1"/>
    </xf>
    <xf numFmtId="173" fontId="22" fillId="29" borderId="14" xfId="1" applyNumberFormat="1" applyFont="1" applyFill="1" applyBorder="1" applyAlignment="1" applyProtection="1">
      <alignment horizontal="center" vertical="center" wrapText="1"/>
      <protection hidden="1"/>
    </xf>
    <xf numFmtId="0" fontId="22" fillId="30" borderId="14" xfId="1" applyFont="1" applyFill="1" applyBorder="1" applyAlignment="1" applyProtection="1">
      <alignment horizontal="center" vertical="center"/>
      <protection hidden="1"/>
    </xf>
    <xf numFmtId="0" fontId="22" fillId="29" borderId="14" xfId="1" applyFont="1" applyFill="1" applyBorder="1" applyAlignment="1" applyProtection="1">
      <alignment horizontal="center" vertical="center"/>
      <protection hidden="1"/>
    </xf>
    <xf numFmtId="0" fontId="22" fillId="29" borderId="24" xfId="1" applyFont="1" applyFill="1" applyBorder="1" applyAlignment="1" applyProtection="1">
      <alignment horizontal="center" vertical="center"/>
      <protection hidden="1"/>
    </xf>
    <xf numFmtId="170" fontId="22" fillId="29" borderId="24" xfId="1" applyNumberFormat="1" applyFont="1" applyFill="1" applyBorder="1" applyAlignment="1" applyProtection="1">
      <alignment horizontal="center" vertical="center"/>
      <protection hidden="1"/>
    </xf>
    <xf numFmtId="10" fontId="23" fillId="30" borderId="17" xfId="1" applyNumberFormat="1" applyFont="1" applyFill="1" applyBorder="1" applyAlignment="1" applyProtection="1">
      <alignment horizontal="center" vertical="center"/>
      <protection hidden="1"/>
    </xf>
    <xf numFmtId="0" fontId="22" fillId="29" borderId="15" xfId="1" applyFont="1" applyFill="1" applyBorder="1" applyAlignment="1" applyProtection="1">
      <alignment horizontal="left" vertical="center"/>
      <protection hidden="1"/>
    </xf>
    <xf numFmtId="0" fontId="22" fillId="29" borderId="16" xfId="1" applyFont="1" applyFill="1" applyBorder="1" applyAlignment="1" applyProtection="1">
      <alignment horizontal="left" vertical="center"/>
      <protection hidden="1"/>
    </xf>
    <xf numFmtId="0" fontId="22" fillId="29" borderId="17" xfId="1" applyFont="1" applyFill="1" applyBorder="1" applyAlignment="1" applyProtection="1">
      <alignment horizontal="left" vertical="center"/>
      <protection hidden="1"/>
    </xf>
    <xf numFmtId="173" fontId="0" fillId="0" borderId="0" xfId="0" applyNumberFormat="1" applyProtection="1">
      <protection hidden="1"/>
    </xf>
    <xf numFmtId="170" fontId="23" fillId="30" borderId="14" xfId="1" applyNumberFormat="1" applyFont="1" applyFill="1" applyBorder="1" applyAlignment="1" applyProtection="1">
      <alignment horizontal="center" vertical="center" wrapText="1"/>
      <protection hidden="1"/>
    </xf>
    <xf numFmtId="173" fontId="22" fillId="29" borderId="14" xfId="1" applyNumberFormat="1" applyFont="1" applyFill="1" applyBorder="1" applyAlignment="1" applyProtection="1">
      <alignment horizontal="center" vertical="center"/>
      <protection hidden="1"/>
    </xf>
    <xf numFmtId="10" fontId="23" fillId="29" borderId="14" xfId="1" applyNumberFormat="1" applyFont="1" applyFill="1" applyBorder="1" applyAlignment="1" applyProtection="1">
      <alignment horizontal="center" vertical="center"/>
      <protection hidden="1"/>
    </xf>
    <xf numFmtId="170" fontId="23" fillId="29" borderId="14" xfId="1" applyNumberFormat="1" applyFont="1" applyFill="1" applyBorder="1" applyAlignment="1" applyProtection="1">
      <alignment horizontal="center" vertical="center"/>
      <protection hidden="1"/>
    </xf>
    <xf numFmtId="2" fontId="23" fillId="30" borderId="14" xfId="1" applyNumberFormat="1" applyFont="1" applyFill="1" applyBorder="1" applyAlignment="1" applyProtection="1">
      <alignment horizontal="center" vertical="center" wrapText="1"/>
      <protection hidden="1"/>
    </xf>
    <xf numFmtId="49" fontId="22" fillId="29" borderId="14" xfId="1" applyNumberFormat="1" applyFont="1" applyFill="1" applyBorder="1" applyAlignment="1" applyProtection="1">
      <alignment horizontal="center" vertical="center" wrapText="1"/>
      <protection hidden="1"/>
    </xf>
    <xf numFmtId="170" fontId="22" fillId="29" borderId="14" xfId="1" applyNumberFormat="1" applyFont="1" applyFill="1" applyBorder="1" applyAlignment="1" applyProtection="1">
      <alignment horizontal="center" vertical="center" wrapText="1"/>
      <protection hidden="1"/>
    </xf>
    <xf numFmtId="170" fontId="23" fillId="29" borderId="14" xfId="1" applyNumberFormat="1" applyFont="1" applyFill="1" applyBorder="1" applyAlignment="1" applyProtection="1">
      <alignment horizontal="center" vertical="center" wrapText="1"/>
      <protection hidden="1"/>
    </xf>
    <xf numFmtId="170" fontId="23" fillId="29" borderId="14" xfId="2" applyNumberFormat="1" applyFont="1" applyFill="1" applyBorder="1" applyAlignment="1" applyProtection="1">
      <alignment horizontal="center"/>
      <protection hidden="1"/>
    </xf>
    <xf numFmtId="170" fontId="23" fillId="0" borderId="0" xfId="169" applyNumberFormat="1" applyFont="1" applyBorder="1" applyAlignment="1" applyProtection="1">
      <alignment horizontal="center"/>
      <protection hidden="1"/>
    </xf>
    <xf numFmtId="170" fontId="25" fillId="29" borderId="14" xfId="1" applyNumberFormat="1" applyFont="1" applyFill="1" applyBorder="1" applyAlignment="1" applyProtection="1">
      <alignment horizontal="center" vertical="center"/>
      <protection locked="0" hidden="1"/>
    </xf>
    <xf numFmtId="167" fontId="25" fillId="29" borderId="14" xfId="1" applyNumberFormat="1" applyFont="1" applyFill="1" applyBorder="1" applyAlignment="1" applyProtection="1">
      <alignment horizontal="center" vertical="center"/>
      <protection locked="0" hidden="1"/>
    </xf>
    <xf numFmtId="170" fontId="25" fillId="29" borderId="14" xfId="1" applyNumberFormat="1" applyFont="1" applyFill="1" applyBorder="1" applyAlignment="1" applyProtection="1">
      <alignment horizontal="center" vertical="center" wrapText="1"/>
      <protection locked="0" hidden="1"/>
    </xf>
    <xf numFmtId="173" fontId="25" fillId="29" borderId="14" xfId="1" applyNumberFormat="1" applyFont="1" applyFill="1" applyBorder="1" applyAlignment="1" applyProtection="1">
      <alignment horizontal="center" vertical="center" wrapText="1"/>
      <protection locked="0" hidden="1"/>
    </xf>
    <xf numFmtId="173" fontId="25" fillId="29" borderId="14" xfId="1" applyNumberFormat="1" applyFont="1" applyFill="1" applyBorder="1" applyAlignment="1" applyProtection="1">
      <alignment horizontal="center" vertical="center"/>
      <protection locked="0" hidden="1"/>
    </xf>
    <xf numFmtId="0" fontId="0" fillId="0" borderId="2" xfId="0" applyBorder="1" applyAlignment="1" applyProtection="1">
      <alignment wrapText="1"/>
      <protection hidden="1"/>
    </xf>
    <xf numFmtId="0" fontId="0" fillId="0" borderId="0" xfId="0" applyAlignment="1" applyProtection="1">
      <alignment wrapText="1"/>
      <protection hidden="1"/>
    </xf>
    <xf numFmtId="0" fontId="28"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23" fillId="25" borderId="14" xfId="1" applyFont="1" applyFill="1" applyBorder="1" applyAlignment="1" applyProtection="1">
      <alignment horizontal="center" vertical="center"/>
      <protection hidden="1"/>
    </xf>
    <xf numFmtId="0" fontId="22" fillId="29" borderId="15" xfId="1" applyFont="1" applyFill="1" applyBorder="1" applyAlignment="1" applyProtection="1">
      <alignment horizontal="left" vertical="center"/>
      <protection hidden="1"/>
    </xf>
    <xf numFmtId="0" fontId="22" fillId="29" borderId="16" xfId="1" applyFont="1" applyFill="1" applyBorder="1" applyAlignment="1" applyProtection="1">
      <alignment horizontal="left" vertical="center"/>
      <protection hidden="1"/>
    </xf>
    <xf numFmtId="0" fontId="22" fillId="29" borderId="17" xfId="1" applyFont="1" applyFill="1" applyBorder="1" applyAlignment="1" applyProtection="1">
      <alignment horizontal="left" vertical="center"/>
      <protection hidden="1"/>
    </xf>
    <xf numFmtId="0" fontId="22" fillId="29" borderId="15" xfId="1" applyFont="1" applyFill="1" applyBorder="1" applyAlignment="1" applyProtection="1">
      <alignment horizontal="left" vertical="center" wrapText="1"/>
      <protection hidden="1"/>
    </xf>
    <xf numFmtId="0" fontId="22" fillId="29" borderId="16" xfId="1" applyFont="1" applyFill="1" applyBorder="1" applyAlignment="1" applyProtection="1">
      <alignment horizontal="left" vertical="center" wrapText="1"/>
      <protection hidden="1"/>
    </xf>
    <xf numFmtId="0" fontId="22" fillId="29" borderId="17" xfId="1" applyFont="1" applyFill="1" applyBorder="1" applyAlignment="1" applyProtection="1">
      <alignment horizontal="left" vertical="center" wrapText="1"/>
      <protection hidden="1"/>
    </xf>
    <xf numFmtId="0" fontId="22" fillId="29" borderId="15" xfId="1" applyFont="1" applyFill="1" applyBorder="1" applyAlignment="1" applyProtection="1">
      <alignment horizontal="justify" vertical="center" wrapText="1"/>
      <protection hidden="1"/>
    </xf>
    <xf numFmtId="0" fontId="22" fillId="29" borderId="16" xfId="1" applyFont="1" applyFill="1" applyBorder="1" applyAlignment="1" applyProtection="1">
      <alignment horizontal="justify" vertical="center" wrapText="1"/>
      <protection hidden="1"/>
    </xf>
    <xf numFmtId="0" fontId="22" fillId="29" borderId="17" xfId="1" applyFont="1" applyFill="1" applyBorder="1" applyAlignment="1" applyProtection="1">
      <alignment horizontal="justify" vertical="center" wrapText="1"/>
      <protection hidden="1"/>
    </xf>
    <xf numFmtId="0" fontId="0" fillId="0" borderId="16" xfId="0" applyBorder="1" applyAlignment="1" applyProtection="1">
      <alignment horizontal="justify" vertical="center" wrapText="1"/>
      <protection hidden="1"/>
    </xf>
    <xf numFmtId="0" fontId="0" fillId="0" borderId="17" xfId="0" applyBorder="1" applyAlignment="1" applyProtection="1">
      <alignment horizontal="justify" vertical="center" wrapText="1"/>
      <protection hidden="1"/>
    </xf>
    <xf numFmtId="0" fontId="22" fillId="29" borderId="14" xfId="1" applyFont="1" applyFill="1" applyBorder="1" applyAlignment="1" applyProtection="1">
      <alignment horizontal="left" vertical="center" wrapText="1"/>
      <protection hidden="1"/>
    </xf>
    <xf numFmtId="0" fontId="23" fillId="30" borderId="14" xfId="1" applyFont="1" applyFill="1" applyBorder="1" applyAlignment="1" applyProtection="1">
      <alignment horizontal="center" vertical="center"/>
      <protection hidden="1"/>
    </xf>
    <xf numFmtId="0" fontId="23" fillId="30" borderId="15" xfId="1" applyFont="1" applyFill="1" applyBorder="1" applyAlignment="1" applyProtection="1">
      <alignment horizontal="center" vertical="center" wrapText="1"/>
      <protection hidden="1"/>
    </xf>
    <xf numFmtId="0" fontId="23" fillId="30" borderId="16" xfId="1" applyFont="1" applyFill="1" applyBorder="1" applyAlignment="1" applyProtection="1">
      <alignment horizontal="center" vertical="center" wrapText="1"/>
      <protection hidden="1"/>
    </xf>
    <xf numFmtId="0" fontId="23" fillId="30" borderId="17" xfId="1" applyFont="1" applyFill="1" applyBorder="1" applyAlignment="1" applyProtection="1">
      <alignment horizontal="center" vertical="center" wrapText="1"/>
      <protection hidden="1"/>
    </xf>
    <xf numFmtId="0" fontId="23" fillId="25" borderId="15" xfId="1" applyFont="1" applyFill="1" applyBorder="1" applyAlignment="1" applyProtection="1">
      <alignment horizontal="center" vertical="center"/>
      <protection hidden="1"/>
    </xf>
    <xf numFmtId="0" fontId="23" fillId="25" borderId="16" xfId="1" applyFont="1" applyFill="1" applyBorder="1" applyAlignment="1" applyProtection="1">
      <alignment horizontal="center" vertical="center"/>
      <protection hidden="1"/>
    </xf>
    <xf numFmtId="0" fontId="23" fillId="25" borderId="17" xfId="1" applyFont="1" applyFill="1" applyBorder="1" applyAlignment="1" applyProtection="1">
      <alignment horizontal="center" vertical="center"/>
      <protection hidden="1"/>
    </xf>
    <xf numFmtId="0" fontId="23" fillId="26" borderId="15" xfId="1" applyFont="1" applyFill="1" applyBorder="1" applyAlignment="1" applyProtection="1">
      <alignment horizontal="left" vertical="center" wrapText="1"/>
      <protection hidden="1"/>
    </xf>
    <xf numFmtId="0" fontId="23" fillId="26" borderId="16" xfId="1" applyFont="1" applyFill="1" applyBorder="1" applyAlignment="1" applyProtection="1">
      <alignment horizontal="left" vertical="center" wrapText="1"/>
      <protection hidden="1"/>
    </xf>
    <xf numFmtId="0" fontId="23" fillId="26" borderId="17" xfId="1" applyFont="1" applyFill="1" applyBorder="1" applyAlignment="1" applyProtection="1">
      <alignment horizontal="left" vertical="center" wrapText="1"/>
      <protection hidden="1"/>
    </xf>
    <xf numFmtId="0" fontId="22" fillId="0" borderId="15" xfId="1" applyFont="1" applyBorder="1" applyAlignment="1" applyProtection="1">
      <alignment horizontal="left" vertical="center" wrapText="1"/>
      <protection hidden="1"/>
    </xf>
    <xf numFmtId="0" fontId="22" fillId="0" borderId="16" xfId="1" applyFont="1" applyBorder="1" applyAlignment="1" applyProtection="1">
      <alignment horizontal="left" vertical="center" wrapText="1"/>
      <protection hidden="1"/>
    </xf>
    <xf numFmtId="0" fontId="22" fillId="0" borderId="17" xfId="1" applyFont="1" applyBorder="1" applyAlignment="1" applyProtection="1">
      <alignment horizontal="left" vertical="center" wrapText="1"/>
      <protection hidden="1"/>
    </xf>
    <xf numFmtId="166" fontId="23" fillId="0" borderId="15" xfId="1" applyNumberFormat="1" applyFont="1" applyBorder="1" applyAlignment="1" applyProtection="1">
      <alignment horizontal="center" vertical="center"/>
      <protection locked="0" hidden="1"/>
    </xf>
    <xf numFmtId="166" fontId="23" fillId="0" borderId="17" xfId="1" applyNumberFormat="1" applyFont="1" applyBorder="1" applyAlignment="1" applyProtection="1">
      <alignment horizontal="center" vertical="center"/>
      <protection locked="0" hidden="1"/>
    </xf>
    <xf numFmtId="166" fontId="22" fillId="0" borderId="15" xfId="1" applyNumberFormat="1" applyFont="1" applyBorder="1" applyAlignment="1" applyProtection="1">
      <alignment horizontal="center" vertical="center"/>
      <protection locked="0" hidden="1"/>
    </xf>
    <xf numFmtId="166" fontId="22" fillId="0" borderId="17" xfId="1" applyNumberFormat="1" applyFont="1" applyBorder="1" applyAlignment="1" applyProtection="1">
      <alignment horizontal="center" vertical="center"/>
      <protection locked="0" hidden="1"/>
    </xf>
    <xf numFmtId="0" fontId="23" fillId="26" borderId="15" xfId="1" applyFont="1" applyFill="1" applyBorder="1" applyAlignment="1" applyProtection="1">
      <alignment horizontal="center" vertical="center" wrapText="1"/>
      <protection hidden="1"/>
    </xf>
    <xf numFmtId="0" fontId="23" fillId="26" borderId="16" xfId="1" applyFont="1" applyFill="1" applyBorder="1" applyAlignment="1" applyProtection="1">
      <alignment horizontal="center" vertical="center" wrapText="1"/>
      <protection hidden="1"/>
    </xf>
    <xf numFmtId="0" fontId="23" fillId="26" borderId="17" xfId="1" applyFont="1" applyFill="1" applyBorder="1" applyAlignment="1" applyProtection="1">
      <alignment horizontal="center" vertical="center" wrapText="1"/>
      <protection hidden="1"/>
    </xf>
    <xf numFmtId="0" fontId="23" fillId="29" borderId="15" xfId="1" applyFont="1" applyFill="1" applyBorder="1" applyAlignment="1" applyProtection="1">
      <alignment horizontal="center" vertical="center" wrapText="1"/>
      <protection hidden="1"/>
    </xf>
    <xf numFmtId="0" fontId="23" fillId="29" borderId="16" xfId="1" applyFont="1" applyFill="1" applyBorder="1" applyAlignment="1" applyProtection="1">
      <alignment horizontal="center" vertical="center" wrapText="1"/>
      <protection hidden="1"/>
    </xf>
    <xf numFmtId="0" fontId="23" fillId="29" borderId="17" xfId="1" applyFont="1" applyFill="1" applyBorder="1" applyAlignment="1" applyProtection="1">
      <alignment horizontal="center" vertical="center" wrapText="1"/>
      <protection hidden="1"/>
    </xf>
    <xf numFmtId="49" fontId="22" fillId="0" borderId="15" xfId="1" applyNumberFormat="1" applyFont="1" applyBorder="1" applyAlignment="1" applyProtection="1">
      <alignment horizontal="center" vertical="center" wrapText="1"/>
      <protection locked="0" hidden="1"/>
    </xf>
    <xf numFmtId="49" fontId="22" fillId="0" borderId="17" xfId="1" applyNumberFormat="1" applyFont="1" applyBorder="1" applyAlignment="1" applyProtection="1">
      <alignment horizontal="center" vertical="center" wrapText="1"/>
      <protection locked="0" hidden="1"/>
    </xf>
    <xf numFmtId="0" fontId="23" fillId="25" borderId="15" xfId="1" applyFont="1" applyFill="1" applyBorder="1" applyAlignment="1" applyProtection="1">
      <alignment horizontal="center" vertical="center" wrapText="1"/>
      <protection hidden="1"/>
    </xf>
    <xf numFmtId="0" fontId="23" fillId="25" borderId="16" xfId="1" applyFont="1" applyFill="1" applyBorder="1" applyAlignment="1" applyProtection="1">
      <alignment horizontal="center" vertical="center" wrapText="1"/>
      <protection hidden="1"/>
    </xf>
    <xf numFmtId="0" fontId="23" fillId="25" borderId="17" xfId="1" applyFont="1" applyFill="1" applyBorder="1" applyAlignment="1" applyProtection="1">
      <alignment horizontal="center" vertical="center" wrapText="1"/>
      <protection hidden="1"/>
    </xf>
    <xf numFmtId="14" fontId="23" fillId="0" borderId="15" xfId="1" applyNumberFormat="1" applyFont="1" applyBorder="1" applyAlignment="1" applyProtection="1">
      <alignment horizontal="center" vertical="center"/>
      <protection locked="0" hidden="1"/>
    </xf>
    <xf numFmtId="14" fontId="23" fillId="0" borderId="17" xfId="1" applyNumberFormat="1" applyFont="1" applyBorder="1" applyAlignment="1" applyProtection="1">
      <alignment horizontal="center" vertical="center"/>
      <protection locked="0" hidden="1"/>
    </xf>
    <xf numFmtId="0" fontId="22" fillId="0" borderId="15" xfId="1" applyFont="1" applyBorder="1" applyAlignment="1" applyProtection="1">
      <alignment horizontal="center" vertical="center"/>
      <protection hidden="1"/>
    </xf>
    <xf numFmtId="0" fontId="22" fillId="0" borderId="16" xfId="1" applyFont="1" applyBorder="1" applyAlignment="1" applyProtection="1">
      <alignment horizontal="center" vertical="center"/>
      <protection hidden="1"/>
    </xf>
    <xf numFmtId="0" fontId="22" fillId="0" borderId="17" xfId="1" applyFont="1" applyBorder="1" applyAlignment="1" applyProtection="1">
      <alignment horizontal="center" vertical="center"/>
      <protection hidden="1"/>
    </xf>
    <xf numFmtId="0" fontId="22" fillId="0" borderId="15" xfId="1" applyFont="1" applyBorder="1" applyAlignment="1" applyProtection="1">
      <alignment horizontal="center" vertical="center" wrapText="1"/>
      <protection locked="0" hidden="1"/>
    </xf>
    <xf numFmtId="0" fontId="22" fillId="0" borderId="17" xfId="1" applyFont="1" applyBorder="1" applyAlignment="1" applyProtection="1">
      <alignment horizontal="center" vertical="center" wrapText="1"/>
      <protection locked="0" hidden="1"/>
    </xf>
    <xf numFmtId="165" fontId="25" fillId="0" borderId="15" xfId="1" applyNumberFormat="1" applyFont="1" applyBorder="1" applyAlignment="1" applyProtection="1">
      <alignment horizontal="center" vertical="center" wrapText="1"/>
      <protection locked="0" hidden="1"/>
    </xf>
    <xf numFmtId="165" fontId="25" fillId="0" borderId="17" xfId="1" applyNumberFormat="1" applyFont="1" applyBorder="1" applyAlignment="1" applyProtection="1">
      <alignment horizontal="center" vertical="center" wrapText="1"/>
      <protection locked="0" hidden="1"/>
    </xf>
    <xf numFmtId="0" fontId="23" fillId="25" borderId="14" xfId="1" applyFont="1" applyFill="1" applyBorder="1" applyAlignment="1" applyProtection="1">
      <alignment horizontal="center" vertical="center" wrapText="1"/>
      <protection hidden="1"/>
    </xf>
    <xf numFmtId="0" fontId="22" fillId="25" borderId="14" xfId="1" applyFont="1" applyFill="1" applyBorder="1" applyAlignment="1" applyProtection="1">
      <alignment horizontal="center" vertical="center"/>
      <protection hidden="1"/>
    </xf>
    <xf numFmtId="0" fontId="23" fillId="0" borderId="15" xfId="1" applyFont="1" applyBorder="1" applyAlignment="1" applyProtection="1">
      <alignment horizontal="center" vertical="center" wrapText="1"/>
      <protection hidden="1"/>
    </xf>
    <xf numFmtId="0" fontId="22" fillId="0" borderId="16" xfId="1" applyFont="1" applyBorder="1" applyAlignment="1" applyProtection="1">
      <alignment horizontal="center" vertical="center" wrapText="1"/>
      <protection hidden="1"/>
    </xf>
    <xf numFmtId="0" fontId="22" fillId="0" borderId="17" xfId="1" applyFont="1" applyBorder="1" applyAlignment="1" applyProtection="1">
      <alignment horizontal="center" vertical="center" wrapText="1"/>
      <protection hidden="1"/>
    </xf>
    <xf numFmtId="0" fontId="22" fillId="0" borderId="14" xfId="1" applyFont="1" applyBorder="1" applyAlignment="1" applyProtection="1">
      <alignment horizontal="left" vertical="center" wrapText="1"/>
      <protection hidden="1"/>
    </xf>
    <xf numFmtId="0" fontId="23" fillId="0" borderId="14" xfId="1" applyFont="1" applyBorder="1" applyAlignment="1" applyProtection="1">
      <alignment horizontal="left" vertical="center" wrapText="1"/>
      <protection hidden="1"/>
    </xf>
    <xf numFmtId="0" fontId="24" fillId="0" borderId="16" xfId="1" applyFont="1" applyBorder="1" applyAlignment="1" applyProtection="1">
      <alignment horizontal="center" vertical="center" wrapText="1"/>
      <protection hidden="1"/>
    </xf>
    <xf numFmtId="0" fontId="23" fillId="30" borderId="15" xfId="1" applyFont="1" applyFill="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16" xfId="0" applyBorder="1" applyAlignment="1" applyProtection="1">
      <alignment horizontal="left" vertical="center" wrapText="1"/>
      <protection hidden="1"/>
    </xf>
    <xf numFmtId="0" fontId="0" fillId="0" borderId="17" xfId="0" applyBorder="1" applyAlignment="1" applyProtection="1">
      <alignment horizontal="left" vertical="center" wrapText="1"/>
      <protection hidden="1"/>
    </xf>
    <xf numFmtId="0" fontId="23" fillId="30" borderId="16" xfId="1" applyFont="1" applyFill="1" applyBorder="1" applyAlignment="1" applyProtection="1">
      <alignment horizontal="center" vertical="center"/>
      <protection hidden="1"/>
    </xf>
    <xf numFmtId="0" fontId="23" fillId="30" borderId="17" xfId="1" applyFont="1" applyFill="1" applyBorder="1" applyAlignment="1" applyProtection="1">
      <alignment horizontal="center" vertical="center"/>
      <protection hidden="1"/>
    </xf>
    <xf numFmtId="0" fontId="22" fillId="0" borderId="15" xfId="0" applyFont="1" applyBorder="1" applyAlignment="1" applyProtection="1">
      <alignment vertical="center"/>
      <protection hidden="1"/>
    </xf>
    <xf numFmtId="0" fontId="22" fillId="0" borderId="16" xfId="0" applyFont="1" applyBorder="1" applyAlignment="1" applyProtection="1">
      <alignment vertical="center"/>
      <protection hidden="1"/>
    </xf>
    <xf numFmtId="0" fontId="22" fillId="0" borderId="17" xfId="0" applyFont="1" applyBorder="1" applyAlignment="1" applyProtection="1">
      <alignment vertical="center"/>
      <protection hidden="1"/>
    </xf>
    <xf numFmtId="0" fontId="22" fillId="0" borderId="15" xfId="0" applyFont="1" applyBorder="1" applyAlignment="1" applyProtection="1">
      <alignment vertical="center" wrapText="1"/>
      <protection hidden="1"/>
    </xf>
    <xf numFmtId="0" fontId="0" fillId="0" borderId="16" xfId="0" applyBorder="1" applyProtection="1">
      <protection hidden="1"/>
    </xf>
    <xf numFmtId="0" fontId="0" fillId="0" borderId="17" xfId="0" applyBorder="1" applyProtection="1">
      <protection hidden="1"/>
    </xf>
    <xf numFmtId="0" fontId="23" fillId="26" borderId="15" xfId="1" applyFont="1" applyFill="1" applyBorder="1" applyAlignment="1" applyProtection="1">
      <alignment horizontal="center" vertical="center"/>
      <protection hidden="1"/>
    </xf>
    <xf numFmtId="0" fontId="32" fillId="25" borderId="16" xfId="0" applyFont="1" applyFill="1" applyBorder="1" applyAlignment="1" applyProtection="1">
      <alignment horizontal="left" vertical="center"/>
      <protection hidden="1"/>
    </xf>
    <xf numFmtId="0" fontId="0" fillId="25" borderId="16" xfId="0" applyFill="1" applyBorder="1" applyAlignment="1" applyProtection="1">
      <alignment horizontal="left" vertical="center"/>
      <protection hidden="1"/>
    </xf>
    <xf numFmtId="0" fontId="0" fillId="25" borderId="17" xfId="0" applyFill="1" applyBorder="1" applyAlignment="1" applyProtection="1">
      <alignment horizontal="left" vertical="center"/>
      <protection hidden="1"/>
    </xf>
    <xf numFmtId="0" fontId="22" fillId="29" borderId="15" xfId="0" applyFont="1" applyFill="1" applyBorder="1" applyAlignment="1" applyProtection="1">
      <alignment vertical="center"/>
      <protection hidden="1"/>
    </xf>
    <xf numFmtId="0" fontId="22" fillId="29" borderId="16" xfId="0" applyFont="1" applyFill="1" applyBorder="1" applyAlignment="1" applyProtection="1">
      <alignment vertical="center"/>
      <protection hidden="1"/>
    </xf>
    <xf numFmtId="0" fontId="22" fillId="29" borderId="17" xfId="0" applyFont="1" applyFill="1" applyBorder="1" applyAlignment="1" applyProtection="1">
      <alignment vertical="center"/>
      <protection hidden="1"/>
    </xf>
    <xf numFmtId="0" fontId="29" fillId="0" borderId="16" xfId="0" applyFont="1" applyBorder="1" applyAlignment="1" applyProtection="1">
      <alignment vertical="center"/>
      <protection hidden="1"/>
    </xf>
    <xf numFmtId="0" fontId="29" fillId="0" borderId="17" xfId="0" applyFont="1" applyBorder="1" applyAlignment="1" applyProtection="1">
      <alignment vertical="center"/>
      <protection hidden="1"/>
    </xf>
    <xf numFmtId="0" fontId="23" fillId="29" borderId="15" xfId="1" applyFont="1" applyFill="1" applyBorder="1" applyAlignment="1" applyProtection="1">
      <alignment horizontal="right" vertical="center"/>
      <protection hidden="1"/>
    </xf>
    <xf numFmtId="0" fontId="23" fillId="29" borderId="16" xfId="1" applyFont="1" applyFill="1" applyBorder="1" applyAlignment="1" applyProtection="1">
      <alignment horizontal="right" vertical="center"/>
      <protection hidden="1"/>
    </xf>
    <xf numFmtId="0" fontId="23" fillId="29" borderId="17" xfId="1" applyFont="1" applyFill="1" applyBorder="1" applyAlignment="1" applyProtection="1">
      <alignment horizontal="right" vertical="center"/>
      <protection hidden="1"/>
    </xf>
    <xf numFmtId="0" fontId="26" fillId="29" borderId="15" xfId="1" applyFont="1" applyFill="1" applyBorder="1" applyAlignment="1" applyProtection="1">
      <alignment vertical="center"/>
      <protection hidden="1"/>
    </xf>
    <xf numFmtId="0" fontId="26" fillId="29" borderId="16" xfId="1" applyFont="1" applyFill="1" applyBorder="1" applyAlignment="1" applyProtection="1">
      <alignment vertical="center"/>
      <protection hidden="1"/>
    </xf>
    <xf numFmtId="49" fontId="23" fillId="29" borderId="14" xfId="1" applyNumberFormat="1" applyFont="1" applyFill="1" applyBorder="1" applyAlignment="1" applyProtection="1">
      <alignment horizontal="center" vertical="center" wrapText="1"/>
      <protection hidden="1"/>
    </xf>
    <xf numFmtId="0" fontId="23" fillId="26" borderId="15" xfId="1" applyFont="1" applyFill="1" applyBorder="1" applyAlignment="1" applyProtection="1">
      <alignment horizontal="left" vertical="center"/>
      <protection hidden="1"/>
    </xf>
    <xf numFmtId="0" fontId="23" fillId="26" borderId="16" xfId="1" applyFont="1" applyFill="1" applyBorder="1" applyAlignment="1" applyProtection="1">
      <alignment horizontal="left" vertical="center"/>
      <protection hidden="1"/>
    </xf>
    <xf numFmtId="0" fontId="23" fillId="26" borderId="17" xfId="1" applyFont="1" applyFill="1" applyBorder="1" applyAlignment="1" applyProtection="1">
      <alignment horizontal="left" vertical="center"/>
      <protection hidden="1"/>
    </xf>
    <xf numFmtId="49" fontId="23" fillId="30" borderId="14" xfId="1" applyNumberFormat="1" applyFont="1" applyFill="1" applyBorder="1" applyAlignment="1" applyProtection="1">
      <alignment horizontal="center" vertical="center" wrapText="1"/>
      <protection hidden="1"/>
    </xf>
    <xf numFmtId="0" fontId="23" fillId="30" borderId="14" xfId="1" applyFont="1" applyFill="1" applyBorder="1" applyAlignment="1" applyProtection="1">
      <alignment horizontal="left" vertical="center" wrapText="1"/>
      <protection hidden="1"/>
    </xf>
    <xf numFmtId="0" fontId="49" fillId="29" borderId="0" xfId="0" applyFont="1" applyFill="1" applyAlignment="1" applyProtection="1">
      <alignment horizontal="center"/>
      <protection hidden="1"/>
    </xf>
    <xf numFmtId="0" fontId="82" fillId="34" borderId="0" xfId="0" applyFont="1" applyFill="1" applyAlignment="1" applyProtection="1">
      <alignment horizontal="center"/>
      <protection hidden="1"/>
    </xf>
    <xf numFmtId="0" fontId="81" fillId="34" borderId="0" xfId="0" applyFont="1" applyFill="1" applyAlignment="1" applyProtection="1">
      <alignment horizontal="center"/>
      <protection hidden="1"/>
    </xf>
    <xf numFmtId="0" fontId="83" fillId="0" borderId="0" xfId="0" applyFont="1" applyAlignment="1" applyProtection="1">
      <alignment horizontal="justify" vertical="center" wrapText="1"/>
      <protection hidden="1"/>
    </xf>
    <xf numFmtId="0" fontId="85" fillId="0" borderId="0" xfId="0" applyFont="1" applyAlignment="1" applyProtection="1">
      <alignment horizontal="justify" vertical="center" wrapText="1"/>
      <protection hidden="1"/>
    </xf>
    <xf numFmtId="0" fontId="49" fillId="0" borderId="0" xfId="0" applyFont="1" applyAlignment="1" applyProtection="1">
      <alignment horizontal="justify" vertical="center"/>
      <protection hidden="1"/>
    </xf>
    <xf numFmtId="0" fontId="76" fillId="0" borderId="34" xfId="0" applyFont="1" applyBorder="1" applyAlignment="1" applyProtection="1">
      <alignment horizontal="left" vertical="center" wrapText="1"/>
      <protection hidden="1"/>
    </xf>
    <xf numFmtId="0" fontId="76" fillId="0" borderId="35" xfId="0" applyFont="1" applyBorder="1" applyAlignment="1" applyProtection="1">
      <alignment horizontal="left" vertical="center" wrapText="1"/>
      <protection hidden="1"/>
    </xf>
    <xf numFmtId="0" fontId="76" fillId="0" borderId="36" xfId="0" applyFont="1" applyBorder="1" applyAlignment="1" applyProtection="1">
      <alignment horizontal="left" vertical="center" wrapText="1"/>
      <protection hidden="1"/>
    </xf>
    <xf numFmtId="49" fontId="78" fillId="0" borderId="35" xfId="0" applyNumberFormat="1" applyFont="1" applyBorder="1" applyAlignment="1" applyProtection="1">
      <alignment horizontal="center" vertical="center" wrapText="1"/>
      <protection hidden="1"/>
    </xf>
    <xf numFmtId="0" fontId="78" fillId="0" borderId="35" xfId="0" applyFont="1" applyBorder="1" applyAlignment="1" applyProtection="1">
      <alignment horizontal="center" vertical="center" wrapText="1"/>
      <protection hidden="1"/>
    </xf>
    <xf numFmtId="0" fontId="76" fillId="0" borderId="34" xfId="0" applyFont="1" applyBorder="1" applyAlignment="1" applyProtection="1">
      <alignment horizontal="center" vertical="center" wrapText="1"/>
      <protection hidden="1"/>
    </xf>
    <xf numFmtId="0" fontId="76" fillId="0" borderId="35" xfId="0" applyFont="1" applyBorder="1" applyAlignment="1" applyProtection="1">
      <alignment horizontal="center" vertical="center" wrapText="1"/>
      <protection hidden="1"/>
    </xf>
    <xf numFmtId="0" fontId="77" fillId="0" borderId="35" xfId="0" applyFont="1" applyBorder="1" applyAlignment="1" applyProtection="1">
      <alignment horizontal="center" vertical="center" wrapText="1"/>
      <protection hidden="1"/>
    </xf>
    <xf numFmtId="0" fontId="77" fillId="0" borderId="36" xfId="0" applyFont="1" applyBorder="1" applyAlignment="1" applyProtection="1">
      <alignment horizontal="center" vertical="center" wrapText="1"/>
      <protection hidden="1"/>
    </xf>
    <xf numFmtId="0" fontId="78" fillId="0" borderId="36" xfId="0" applyFont="1" applyBorder="1" applyAlignment="1" applyProtection="1">
      <alignment horizontal="center" vertical="center" wrapText="1"/>
      <protection hidden="1"/>
    </xf>
    <xf numFmtId="0" fontId="80" fillId="0" borderId="15" xfId="0" applyFont="1" applyBorder="1" applyAlignment="1" applyProtection="1">
      <alignment horizontal="center" vertical="center"/>
      <protection hidden="1"/>
    </xf>
    <xf numFmtId="0" fontId="80" fillId="0" borderId="17" xfId="0" applyFont="1" applyBorder="1" applyAlignment="1" applyProtection="1">
      <alignment horizontal="center" vertical="center"/>
      <protection hidden="1"/>
    </xf>
    <xf numFmtId="0" fontId="80" fillId="32" borderId="24" xfId="0" applyFont="1" applyFill="1" applyBorder="1" applyAlignment="1" applyProtection="1">
      <alignment horizontal="center" vertical="center" wrapText="1"/>
      <protection hidden="1"/>
    </xf>
    <xf numFmtId="0" fontId="80" fillId="32" borderId="1" xfId="0" applyFont="1" applyFill="1" applyBorder="1" applyAlignment="1" applyProtection="1">
      <alignment horizontal="center" vertical="center" wrapText="1"/>
      <protection hidden="1"/>
    </xf>
    <xf numFmtId="0" fontId="80" fillId="32" borderId="15" xfId="0" applyFont="1" applyFill="1" applyBorder="1" applyAlignment="1" applyProtection="1">
      <alignment horizontal="center" vertical="center"/>
      <protection hidden="1"/>
    </xf>
    <xf numFmtId="0" fontId="80" fillId="32" borderId="17" xfId="0" applyFont="1" applyFill="1" applyBorder="1" applyAlignment="1" applyProtection="1">
      <alignment horizontal="center" vertical="center"/>
      <protection hidden="1"/>
    </xf>
    <xf numFmtId="0" fontId="80" fillId="32" borderId="16" xfId="0" applyFont="1" applyFill="1" applyBorder="1" applyAlignment="1" applyProtection="1">
      <alignment horizontal="center" vertical="center"/>
      <protection hidden="1"/>
    </xf>
    <xf numFmtId="0" fontId="0" fillId="0" borderId="0" xfId="0"/>
    <xf numFmtId="49" fontId="76" fillId="0" borderId="35" xfId="0" applyNumberFormat="1" applyFont="1" applyBorder="1" applyAlignment="1" applyProtection="1">
      <alignment horizontal="left" vertical="center" wrapText="1"/>
      <protection hidden="1"/>
    </xf>
    <xf numFmtId="49" fontId="76" fillId="0" borderId="36" xfId="0" applyNumberFormat="1" applyFont="1" applyBorder="1" applyAlignment="1" applyProtection="1">
      <alignment horizontal="left" vertical="center" wrapText="1"/>
      <protection hidden="1"/>
    </xf>
    <xf numFmtId="0" fontId="76" fillId="0" borderId="0" xfId="0" applyFont="1" applyAlignment="1" applyProtection="1">
      <alignment horizontal="center"/>
      <protection locked="0"/>
    </xf>
    <xf numFmtId="0" fontId="77" fillId="29" borderId="38" xfId="0" applyFont="1" applyFill="1" applyBorder="1" applyAlignment="1" applyProtection="1">
      <alignment horizontal="center" vertical="top"/>
      <protection locked="0"/>
    </xf>
    <xf numFmtId="0" fontId="78" fillId="0" borderId="35" xfId="0" applyFont="1" applyBorder="1" applyAlignment="1" applyProtection="1">
      <alignment horizontal="left" vertical="center" wrapText="1"/>
      <protection hidden="1"/>
    </xf>
    <xf numFmtId="0" fontId="78" fillId="0" borderId="36" xfId="0" applyFont="1" applyBorder="1" applyAlignment="1" applyProtection="1">
      <alignment horizontal="left" vertical="center" wrapText="1"/>
      <protection hidden="1"/>
    </xf>
    <xf numFmtId="0" fontId="76" fillId="0" borderId="36" xfId="0" applyFont="1" applyBorder="1" applyAlignment="1" applyProtection="1">
      <alignment horizontal="center" vertical="center" wrapText="1"/>
      <protection hidden="1"/>
    </xf>
    <xf numFmtId="0" fontId="34" fillId="29" borderId="2" xfId="0" applyFont="1" applyFill="1" applyBorder="1" applyAlignment="1">
      <alignment horizontal="justify" vertical="center" wrapText="1"/>
    </xf>
    <xf numFmtId="0" fontId="34" fillId="29" borderId="0" xfId="0" applyFont="1" applyFill="1" applyAlignment="1">
      <alignment horizontal="justify" vertical="center"/>
    </xf>
    <xf numFmtId="0" fontId="34" fillId="29" borderId="22" xfId="0" applyFont="1" applyFill="1" applyBorder="1" applyAlignment="1">
      <alignment horizontal="justify" vertical="center"/>
    </xf>
    <xf numFmtId="10" fontId="38" fillId="0" borderId="15" xfId="46" applyNumberFormat="1" applyFont="1" applyBorder="1" applyAlignment="1" applyProtection="1">
      <alignment horizontal="center"/>
    </xf>
    <xf numFmtId="10" fontId="38" fillId="0" borderId="17" xfId="46" applyNumberFormat="1" applyFont="1" applyBorder="1" applyAlignment="1" applyProtection="1">
      <alignment horizontal="center"/>
    </xf>
    <xf numFmtId="0" fontId="34" fillId="0" borderId="25" xfId="0" applyFont="1" applyBorder="1" applyAlignment="1">
      <alignment horizontal="left" vertical="center" wrapText="1"/>
    </xf>
    <xf numFmtId="0" fontId="34" fillId="0" borderId="23" xfId="0" applyFont="1" applyBorder="1" applyAlignment="1">
      <alignment horizontal="left" vertical="center" wrapText="1"/>
    </xf>
    <xf numFmtId="0" fontId="34" fillId="0" borderId="19" xfId="0" applyFont="1" applyBorder="1" applyAlignment="1">
      <alignment horizontal="left" vertical="center" wrapText="1"/>
    </xf>
    <xf numFmtId="0" fontId="34" fillId="29" borderId="0" xfId="0" applyFont="1" applyFill="1" applyAlignment="1">
      <alignment horizontal="justify" vertical="center" wrapText="1"/>
    </xf>
    <xf numFmtId="0" fontId="34" fillId="29" borderId="22" xfId="0" applyFont="1" applyFill="1" applyBorder="1" applyAlignment="1">
      <alignment horizontal="justify" vertical="center" wrapText="1"/>
    </xf>
    <xf numFmtId="0" fontId="38" fillId="32" borderId="15" xfId="0" applyFont="1" applyFill="1" applyBorder="1" applyAlignment="1">
      <alignment horizontal="center" vertical="center"/>
    </xf>
    <xf numFmtId="0" fontId="38" fillId="32" borderId="17" xfId="0" applyFont="1" applyFill="1" applyBorder="1" applyAlignment="1">
      <alignment horizontal="center" vertical="center"/>
    </xf>
    <xf numFmtId="0" fontId="38" fillId="32" borderId="15" xfId="0" applyFont="1" applyFill="1" applyBorder="1" applyAlignment="1">
      <alignment horizontal="left" vertical="center"/>
    </xf>
    <xf numFmtId="0" fontId="38" fillId="32" borderId="17" xfId="0" applyFont="1" applyFill="1" applyBorder="1" applyAlignment="1">
      <alignment horizontal="left" vertical="center"/>
    </xf>
    <xf numFmtId="0" fontId="38" fillId="29" borderId="25" xfId="0" applyFont="1" applyFill="1" applyBorder="1" applyAlignment="1">
      <alignment horizontal="justify" vertical="top" wrapText="1"/>
    </xf>
    <xf numFmtId="0" fontId="38" fillId="29" borderId="23" xfId="0" applyFont="1" applyFill="1" applyBorder="1" applyAlignment="1">
      <alignment horizontal="justify" vertical="top" wrapText="1"/>
    </xf>
    <xf numFmtId="0" fontId="38" fillId="29" borderId="19" xfId="0" applyFont="1" applyFill="1" applyBorder="1" applyAlignment="1">
      <alignment horizontal="justify" vertical="top" wrapText="1"/>
    </xf>
    <xf numFmtId="0" fontId="35" fillId="29" borderId="15" xfId="0" applyFont="1" applyFill="1" applyBorder="1"/>
    <xf numFmtId="0" fontId="35" fillId="29" borderId="17" xfId="0" applyFont="1" applyFill="1" applyBorder="1"/>
    <xf numFmtId="10" fontId="34" fillId="0" borderId="14" xfId="46" applyNumberFormat="1" applyFont="1" applyBorder="1" applyAlignment="1" applyProtection="1">
      <alignment horizontal="justify" vertical="center" wrapText="1"/>
    </xf>
    <xf numFmtId="0" fontId="34" fillId="0" borderId="14" xfId="0" applyFont="1" applyBorder="1" applyAlignment="1">
      <alignment horizontal="justify" vertical="center" wrapText="1"/>
    </xf>
    <xf numFmtId="0" fontId="34" fillId="0" borderId="2" xfId="0" applyFont="1" applyBorder="1" applyAlignment="1">
      <alignment horizontal="justify" vertical="top" wrapText="1"/>
    </xf>
    <xf numFmtId="0" fontId="34" fillId="0" borderId="0" xfId="0" applyFont="1" applyAlignment="1">
      <alignment horizontal="justify" vertical="top" wrapText="1"/>
    </xf>
    <xf numFmtId="0" fontId="34" fillId="0" borderId="22" xfId="0" applyFont="1" applyBorder="1" applyAlignment="1">
      <alignment horizontal="justify" vertical="top" wrapText="1"/>
    </xf>
    <xf numFmtId="0" fontId="34" fillId="0" borderId="25" xfId="0" applyFont="1" applyBorder="1" applyAlignment="1">
      <alignment horizontal="justify" vertical="center" wrapText="1"/>
    </xf>
    <xf numFmtId="0" fontId="34" fillId="0" borderId="23" xfId="0" applyFont="1" applyBorder="1" applyAlignment="1">
      <alignment horizontal="justify" vertical="center" wrapText="1"/>
    </xf>
    <xf numFmtId="0" fontId="34" fillId="0" borderId="19" xfId="0" applyFont="1" applyBorder="1" applyAlignment="1">
      <alignment horizontal="justify" vertical="center" wrapText="1"/>
    </xf>
    <xf numFmtId="0" fontId="37" fillId="32" borderId="15" xfId="0" applyFont="1" applyFill="1" applyBorder="1" applyAlignment="1">
      <alignment horizontal="left" vertical="center" wrapText="1"/>
    </xf>
    <xf numFmtId="0" fontId="37" fillId="32" borderId="17" xfId="0" applyFont="1" applyFill="1" applyBorder="1" applyAlignment="1">
      <alignment horizontal="left" vertical="center" wrapText="1"/>
    </xf>
    <xf numFmtId="0" fontId="50" fillId="29" borderId="0" xfId="0" applyFont="1" applyFill="1" applyAlignment="1">
      <alignment horizontal="center"/>
    </xf>
    <xf numFmtId="0" fontId="38" fillId="29" borderId="0" xfId="0" applyFont="1" applyFill="1" applyAlignment="1">
      <alignment horizontal="justify" vertical="center" wrapText="1"/>
    </xf>
    <xf numFmtId="0" fontId="38" fillId="29" borderId="22" xfId="0" applyFont="1" applyFill="1" applyBorder="1" applyAlignment="1">
      <alignment horizontal="justify" vertical="center" wrapText="1"/>
    </xf>
    <xf numFmtId="4" fontId="36" fillId="29" borderId="14" xfId="104" applyNumberFormat="1" applyFont="1" applyFill="1" applyBorder="1" applyAlignment="1" applyProtection="1">
      <alignment horizontal="left"/>
    </xf>
    <xf numFmtId="4" fontId="34" fillId="29" borderId="2" xfId="104" applyNumberFormat="1" applyFont="1" applyFill="1" applyBorder="1" applyAlignment="1" applyProtection="1">
      <alignment horizontal="left"/>
    </xf>
    <xf numFmtId="4" fontId="36" fillId="29" borderId="0" xfId="104" applyNumberFormat="1" applyFont="1" applyFill="1" applyBorder="1" applyAlignment="1" applyProtection="1">
      <alignment horizontal="left"/>
    </xf>
    <xf numFmtId="4" fontId="36" fillId="29" borderId="22" xfId="104" applyNumberFormat="1" applyFont="1" applyFill="1" applyBorder="1" applyAlignment="1" applyProtection="1">
      <alignment horizontal="left"/>
    </xf>
    <xf numFmtId="4" fontId="34" fillId="29" borderId="25" xfId="104" applyNumberFormat="1" applyFont="1" applyFill="1" applyBorder="1" applyAlignment="1" applyProtection="1">
      <alignment horizontal="left"/>
    </xf>
    <xf numFmtId="4" fontId="36" fillId="29" borderId="23" xfId="104" applyNumberFormat="1" applyFont="1" applyFill="1" applyBorder="1" applyAlignment="1" applyProtection="1">
      <alignment horizontal="left"/>
    </xf>
    <xf numFmtId="4" fontId="36" fillId="29" borderId="19" xfId="104" applyNumberFormat="1" applyFont="1" applyFill="1" applyBorder="1" applyAlignment="1" applyProtection="1">
      <alignment horizontal="left"/>
    </xf>
    <xf numFmtId="0" fontId="37" fillId="32" borderId="14" xfId="0" applyFont="1" applyFill="1" applyBorder="1" applyAlignment="1">
      <alignment horizontal="center" vertical="center"/>
    </xf>
    <xf numFmtId="0" fontId="35" fillId="0" borderId="15" xfId="0" applyFont="1" applyBorder="1" applyAlignment="1" applyProtection="1">
      <alignment vertical="center"/>
      <protection hidden="1"/>
    </xf>
    <xf numFmtId="0" fontId="35" fillId="0" borderId="17" xfId="0" applyFont="1" applyBorder="1" applyAlignment="1" applyProtection="1">
      <alignment vertical="center"/>
      <protection hidden="1"/>
    </xf>
    <xf numFmtId="0" fontId="38" fillId="0" borderId="15" xfId="0" applyFont="1" applyBorder="1" applyAlignment="1" applyProtection="1">
      <alignment vertical="center"/>
      <protection hidden="1"/>
    </xf>
    <xf numFmtId="0" fontId="38" fillId="0" borderId="17" xfId="0" applyFont="1" applyBorder="1" applyAlignment="1" applyProtection="1">
      <alignment vertical="center"/>
      <protection hidden="1"/>
    </xf>
    <xf numFmtId="0" fontId="34" fillId="29" borderId="2" xfId="0" applyFont="1" applyFill="1" applyBorder="1" applyAlignment="1" applyProtection="1">
      <alignment horizontal="justify" vertical="center" wrapText="1"/>
      <protection hidden="1"/>
    </xf>
    <xf numFmtId="0" fontId="34" fillId="29" borderId="0" xfId="0" applyFont="1" applyFill="1" applyAlignment="1" applyProtection="1">
      <alignment horizontal="justify" vertical="center" wrapText="1"/>
      <protection hidden="1"/>
    </xf>
    <xf numFmtId="0" fontId="34" fillId="29" borderId="22" xfId="0" applyFont="1" applyFill="1" applyBorder="1" applyAlignment="1" applyProtection="1">
      <alignment horizontal="justify" vertical="center" wrapText="1"/>
      <protection hidden="1"/>
    </xf>
    <xf numFmtId="0" fontId="38" fillId="0" borderId="14" xfId="0" applyFont="1" applyBorder="1" applyAlignment="1" applyProtection="1">
      <alignment horizontal="left"/>
      <protection hidden="1"/>
    </xf>
    <xf numFmtId="0" fontId="34" fillId="0" borderId="14" xfId="0" applyFont="1" applyBorder="1" applyAlignment="1" applyProtection="1">
      <alignment horizontal="left" indent="1"/>
      <protection hidden="1"/>
    </xf>
    <xf numFmtId="4" fontId="34" fillId="0" borderId="15" xfId="104" applyNumberFormat="1" applyFont="1" applyFill="1" applyBorder="1" applyProtection="1">
      <protection hidden="1"/>
    </xf>
    <xf numFmtId="4" fontId="34" fillId="0" borderId="16" xfId="104" applyNumberFormat="1" applyFont="1" applyFill="1" applyBorder="1" applyProtection="1">
      <protection hidden="1"/>
    </xf>
    <xf numFmtId="0" fontId="58" fillId="29" borderId="0" xfId="0" applyFont="1" applyFill="1" applyAlignment="1">
      <alignment horizontal="center"/>
    </xf>
    <xf numFmtId="0" fontId="34" fillId="29" borderId="14" xfId="0" applyFont="1" applyFill="1" applyBorder="1" applyAlignment="1">
      <alignment horizontal="justify" vertical="center" wrapText="1"/>
    </xf>
    <xf numFmtId="0" fontId="38" fillId="0" borderId="14" xfId="0" applyFont="1" applyBorder="1" applyAlignment="1">
      <alignment horizontal="left"/>
    </xf>
    <xf numFmtId="0" fontId="38" fillId="0" borderId="24" xfId="0" applyFont="1" applyBorder="1" applyAlignment="1">
      <alignment horizontal="left"/>
    </xf>
    <xf numFmtId="4" fontId="36" fillId="29" borderId="2" xfId="104" applyNumberFormat="1" applyFont="1" applyFill="1" applyBorder="1" applyAlignment="1" applyProtection="1">
      <alignment horizontal="left"/>
    </xf>
    <xf numFmtId="0" fontId="34" fillId="29" borderId="2" xfId="0" applyFont="1" applyFill="1" applyBorder="1" applyAlignment="1">
      <alignment horizontal="left" vertical="center" wrapText="1" indent="2"/>
    </xf>
    <xf numFmtId="0" fontId="34" fillId="29" borderId="0" xfId="0" applyFont="1" applyFill="1" applyAlignment="1">
      <alignment horizontal="left" vertical="center" indent="2"/>
    </xf>
    <xf numFmtId="0" fontId="34" fillId="29" borderId="22" xfId="0" applyFont="1" applyFill="1" applyBorder="1" applyAlignment="1">
      <alignment horizontal="left" vertical="center" indent="2"/>
    </xf>
    <xf numFmtId="4" fontId="36" fillId="29" borderId="14" xfId="104" applyNumberFormat="1" applyFont="1" applyFill="1" applyBorder="1" applyAlignment="1" applyProtection="1">
      <alignment horizontal="left" wrapText="1"/>
    </xf>
    <xf numFmtId="0" fontId="38" fillId="0" borderId="20" xfId="0" applyFont="1" applyBorder="1" applyAlignment="1">
      <alignment horizontal="justify" vertical="top" wrapText="1"/>
    </xf>
    <xf numFmtId="0" fontId="34" fillId="0" borderId="21" xfId="0" applyFont="1" applyBorder="1" applyAlignment="1">
      <alignment horizontal="justify" vertical="top" wrapText="1"/>
    </xf>
    <xf numFmtId="0" fontId="34" fillId="0" borderId="18" xfId="0" applyFont="1" applyBorder="1" applyAlignment="1">
      <alignment horizontal="justify" vertical="top" wrapText="1"/>
    </xf>
    <xf numFmtId="0" fontId="34" fillId="29" borderId="25" xfId="0" applyFont="1" applyFill="1" applyBorder="1" applyAlignment="1">
      <alignment horizontal="justify" vertical="top" wrapText="1"/>
    </xf>
    <xf numFmtId="0" fontId="34" fillId="29" borderId="23" xfId="0" applyFont="1" applyFill="1" applyBorder="1" applyAlignment="1">
      <alignment horizontal="justify" vertical="top" wrapText="1"/>
    </xf>
    <xf numFmtId="0" fontId="34" fillId="29" borderId="19" xfId="0" applyFont="1" applyFill="1" applyBorder="1" applyAlignment="1">
      <alignment horizontal="justify" vertical="top" wrapText="1"/>
    </xf>
    <xf numFmtId="0" fontId="34" fillId="29" borderId="2" xfId="0" applyFont="1" applyFill="1" applyBorder="1" applyAlignment="1">
      <alignment horizontal="justify" vertical="top" wrapText="1"/>
    </xf>
    <xf numFmtId="0" fontId="34" fillId="29" borderId="0" xfId="0" applyFont="1" applyFill="1" applyAlignment="1">
      <alignment horizontal="justify" vertical="top" wrapText="1"/>
    </xf>
    <xf numFmtId="0" fontId="34" fillId="29" borderId="22" xfId="0" applyFont="1" applyFill="1" applyBorder="1" applyAlignment="1">
      <alignment horizontal="justify" vertical="top" wrapText="1"/>
    </xf>
    <xf numFmtId="4" fontId="34" fillId="31" borderId="14" xfId="104" applyNumberFormat="1" applyFont="1" applyFill="1" applyBorder="1" applyAlignment="1" applyProtection="1">
      <alignment horizontal="left" vertical="center"/>
    </xf>
    <xf numFmtId="4" fontId="34" fillId="31" borderId="15" xfId="104" applyNumberFormat="1" applyFont="1" applyFill="1" applyBorder="1" applyAlignment="1" applyProtection="1">
      <alignment horizontal="left" vertical="center"/>
    </xf>
    <xf numFmtId="4" fontId="34" fillId="31" borderId="16" xfId="104" applyNumberFormat="1" applyFont="1" applyFill="1" applyBorder="1" applyAlignment="1" applyProtection="1">
      <alignment horizontal="left" vertical="center"/>
    </xf>
    <xf numFmtId="4" fontId="34" fillId="31" borderId="17" xfId="104" applyNumberFormat="1" applyFont="1" applyFill="1" applyBorder="1" applyAlignment="1" applyProtection="1">
      <alignment horizontal="left" vertical="center"/>
    </xf>
    <xf numFmtId="0" fontId="34" fillId="0" borderId="15" xfId="0" applyFont="1" applyBorder="1" applyAlignment="1">
      <alignment horizontal="left"/>
    </xf>
    <xf numFmtId="0" fontId="34" fillId="0" borderId="17" xfId="0" applyFont="1" applyBorder="1" applyAlignment="1">
      <alignment horizontal="left"/>
    </xf>
    <xf numFmtId="0" fontId="34" fillId="0" borderId="15" xfId="0" applyFont="1" applyBorder="1" applyAlignment="1">
      <alignment horizontal="left" vertical="center" wrapText="1"/>
    </xf>
    <xf numFmtId="0" fontId="34" fillId="0" borderId="17" xfId="0" applyFont="1" applyBorder="1" applyAlignment="1">
      <alignment horizontal="left" vertical="center" wrapText="1"/>
    </xf>
    <xf numFmtId="0" fontId="34" fillId="29" borderId="20" xfId="0" applyFont="1" applyFill="1" applyBorder="1" applyAlignment="1">
      <alignment horizontal="justify" vertical="center" wrapText="1"/>
    </xf>
    <xf numFmtId="0" fontId="34" fillId="29" borderId="21" xfId="0" applyFont="1" applyFill="1" applyBorder="1" applyAlignment="1">
      <alignment horizontal="justify" vertical="center" wrapText="1"/>
    </xf>
    <xf numFmtId="0" fontId="34" fillId="29" borderId="18" xfId="0" applyFont="1" applyFill="1" applyBorder="1" applyAlignment="1">
      <alignment horizontal="justify" vertical="center" wrapText="1"/>
    </xf>
    <xf numFmtId="0" fontId="38" fillId="32" borderId="16" xfId="0" applyFont="1" applyFill="1" applyBorder="1" applyAlignment="1">
      <alignment horizontal="center" vertical="center"/>
    </xf>
    <xf numFmtId="0" fontId="35" fillId="29" borderId="15" xfId="0" applyFont="1" applyFill="1" applyBorder="1" applyAlignment="1">
      <alignment horizontal="left" vertical="center" wrapText="1"/>
    </xf>
    <xf numFmtId="0" fontId="35" fillId="29" borderId="16" xfId="0" applyFont="1" applyFill="1" applyBorder="1" applyAlignment="1">
      <alignment horizontal="left" vertical="center" wrapText="1"/>
    </xf>
    <xf numFmtId="0" fontId="35" fillId="29" borderId="17" xfId="0" applyFont="1" applyFill="1" applyBorder="1" applyAlignment="1">
      <alignment horizontal="left" vertical="center" wrapText="1"/>
    </xf>
    <xf numFmtId="0" fontId="38" fillId="32" borderId="16" xfId="0" applyFont="1" applyFill="1" applyBorder="1" applyAlignment="1">
      <alignment horizontal="left" vertical="center"/>
    </xf>
    <xf numFmtId="10" fontId="34" fillId="0" borderId="25" xfId="46" applyNumberFormat="1" applyFont="1" applyBorder="1" applyAlignment="1" applyProtection="1">
      <alignment horizontal="center"/>
    </xf>
    <xf numFmtId="10" fontId="34" fillId="0" borderId="23" xfId="46" applyNumberFormat="1" applyFont="1" applyBorder="1" applyAlignment="1" applyProtection="1">
      <alignment horizontal="center"/>
    </xf>
    <xf numFmtId="10" fontId="34" fillId="0" borderId="19" xfId="46" applyNumberFormat="1" applyFont="1" applyBorder="1" applyAlignment="1" applyProtection="1">
      <alignment horizontal="center"/>
    </xf>
    <xf numFmtId="0" fontId="37" fillId="32" borderId="15" xfId="0" applyFont="1" applyFill="1" applyBorder="1" applyAlignment="1">
      <alignment horizontal="left" vertical="center"/>
    </xf>
    <xf numFmtId="0" fontId="37" fillId="32" borderId="17" xfId="0" applyFont="1" applyFill="1" applyBorder="1" applyAlignment="1">
      <alignment horizontal="left" vertical="center"/>
    </xf>
    <xf numFmtId="0" fontId="34" fillId="0" borderId="20" xfId="0" applyFont="1" applyBorder="1" applyAlignment="1" applyProtection="1">
      <alignment horizontal="justify" vertical="center"/>
      <protection hidden="1"/>
    </xf>
    <xf numFmtId="0" fontId="34" fillId="0" borderId="21" xfId="0" applyFont="1" applyBorder="1" applyAlignment="1" applyProtection="1">
      <alignment horizontal="justify" vertical="center"/>
      <protection hidden="1"/>
    </xf>
    <xf numFmtId="0" fontId="34" fillId="0" borderId="18" xfId="0" applyFont="1" applyBorder="1" applyAlignment="1" applyProtection="1">
      <alignment horizontal="justify" vertical="center"/>
      <protection hidden="1"/>
    </xf>
    <xf numFmtId="0" fontId="34" fillId="0" borderId="2" xfId="0" applyFont="1" applyBorder="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4" fillId="0" borderId="22" xfId="0" applyFont="1" applyBorder="1" applyAlignment="1" applyProtection="1">
      <alignment horizontal="justify" vertical="center" wrapText="1"/>
      <protection hidden="1"/>
    </xf>
    <xf numFmtId="0" fontId="42" fillId="0" borderId="15" xfId="0" applyFont="1" applyBorder="1" applyAlignment="1" applyProtection="1">
      <alignment vertical="center"/>
      <protection hidden="1"/>
    </xf>
    <xf numFmtId="0" fontId="42" fillId="0" borderId="17" xfId="0" applyFont="1" applyBorder="1" applyAlignment="1" applyProtection="1">
      <alignment vertical="center"/>
      <protection hidden="1"/>
    </xf>
    <xf numFmtId="0" fontId="3" fillId="29" borderId="0" xfId="41" applyFill="1" applyAlignment="1" applyProtection="1">
      <alignment horizontal="center"/>
      <protection locked="0"/>
    </xf>
    <xf numFmtId="0" fontId="52" fillId="0" borderId="0" xfId="109" applyFont="1" applyAlignment="1">
      <alignment horizontal="center" vertical="center"/>
    </xf>
    <xf numFmtId="0" fontId="30" fillId="0" borderId="0" xfId="109" applyFont="1" applyAlignment="1">
      <alignment horizontal="center" vertical="center"/>
    </xf>
    <xf numFmtId="0" fontId="48" fillId="33" borderId="14" xfId="109" applyFont="1" applyFill="1" applyBorder="1" applyAlignment="1">
      <alignment horizontal="center" vertical="center"/>
    </xf>
    <xf numFmtId="0" fontId="38" fillId="33" borderId="14" xfId="109" applyFont="1" applyFill="1" applyBorder="1" applyAlignment="1" applyProtection="1">
      <alignment horizontal="center" vertical="center"/>
      <protection locked="0"/>
    </xf>
    <xf numFmtId="0" fontId="33" fillId="29" borderId="0" xfId="109" applyFont="1" applyFill="1" applyAlignment="1" applyProtection="1">
      <alignment horizontal="center"/>
      <protection locked="0"/>
    </xf>
    <xf numFmtId="0" fontId="33" fillId="29" borderId="0" xfId="41" applyFont="1" applyFill="1" applyAlignment="1" applyProtection="1">
      <alignment horizontal="center"/>
      <protection locked="0"/>
    </xf>
    <xf numFmtId="0" fontId="53" fillId="33" borderId="14" xfId="109" applyFont="1" applyFill="1" applyBorder="1" applyAlignment="1" applyProtection="1">
      <alignment horizontal="center" vertical="center"/>
      <protection locked="0"/>
    </xf>
    <xf numFmtId="0" fontId="53" fillId="0" borderId="0" xfId="109" applyFont="1" applyAlignment="1" applyProtection="1">
      <alignment horizontal="center" vertical="center" wrapText="1"/>
      <protection hidden="1"/>
    </xf>
    <xf numFmtId="0" fontId="52" fillId="29" borderId="0" xfId="109" applyFont="1" applyFill="1" applyAlignment="1" applyProtection="1">
      <alignment horizontal="justify" vertical="center" wrapText="1"/>
      <protection hidden="1"/>
    </xf>
    <xf numFmtId="0" fontId="30" fillId="0" borderId="0" xfId="109" applyFont="1" applyAlignment="1" applyProtection="1">
      <alignment horizontal="center" vertical="center"/>
      <protection hidden="1"/>
    </xf>
    <xf numFmtId="0" fontId="48" fillId="33" borderId="15" xfId="109" applyFont="1" applyFill="1" applyBorder="1" applyAlignment="1" applyProtection="1">
      <alignment horizontal="center" vertical="center"/>
      <protection hidden="1"/>
    </xf>
    <xf numFmtId="10" fontId="43" fillId="0" borderId="14" xfId="0" applyNumberFormat="1" applyFont="1" applyBorder="1" applyAlignment="1" applyProtection="1">
      <alignment horizontal="center" vertical="center"/>
      <protection hidden="1"/>
    </xf>
    <xf numFmtId="0" fontId="39" fillId="0" borderId="0" xfId="0" applyFont="1" applyAlignment="1" applyProtection="1">
      <alignment wrapText="1"/>
      <protection hidden="1"/>
    </xf>
    <xf numFmtId="0" fontId="3" fillId="0" borderId="0" xfId="0" applyFont="1" applyAlignment="1" applyProtection="1">
      <alignment vertical="top" wrapText="1"/>
      <protection hidden="1"/>
    </xf>
    <xf numFmtId="0" fontId="33" fillId="24" borderId="4" xfId="0" applyFont="1" applyFill="1" applyBorder="1" applyAlignment="1" applyProtection="1">
      <alignment horizontal="center" vertical="center"/>
      <protection hidden="1"/>
    </xf>
    <xf numFmtId="0" fontId="33" fillId="24" borderId="1" xfId="0" applyFont="1" applyFill="1" applyBorder="1" applyAlignment="1" applyProtection="1">
      <alignment horizontal="center" vertical="center"/>
      <protection hidden="1"/>
    </xf>
    <xf numFmtId="0" fontId="42" fillId="24" borderId="4" xfId="0" applyFont="1" applyFill="1" applyBorder="1" applyAlignment="1" applyProtection="1">
      <alignment horizontal="center" vertical="center" wrapText="1"/>
      <protection hidden="1"/>
    </xf>
    <xf numFmtId="0" fontId="42" fillId="24" borderId="1" xfId="0" applyFont="1" applyFill="1" applyBorder="1" applyAlignment="1" applyProtection="1">
      <alignment horizontal="center" vertical="center" wrapText="1"/>
      <protection hidden="1"/>
    </xf>
    <xf numFmtId="0" fontId="61" fillId="24" borderId="14" xfId="0" applyFont="1" applyFill="1" applyBorder="1" applyAlignment="1" applyProtection="1">
      <alignment horizontal="center" vertical="center" wrapText="1"/>
      <protection hidden="1"/>
    </xf>
    <xf numFmtId="44" fontId="33" fillId="24" borderId="14" xfId="132" applyFont="1" applyFill="1" applyBorder="1" applyAlignment="1" applyProtection="1">
      <alignment horizontal="center" vertical="center"/>
      <protection hidden="1"/>
    </xf>
    <xf numFmtId="0" fontId="33" fillId="24" borderId="14" xfId="0" applyFont="1" applyFill="1" applyBorder="1" applyAlignment="1" applyProtection="1">
      <alignment horizontal="center" vertical="center" wrapText="1"/>
      <protection hidden="1"/>
    </xf>
    <xf numFmtId="0" fontId="86" fillId="29" borderId="14" xfId="0" applyFont="1" applyFill="1" applyBorder="1" applyAlignment="1" applyProtection="1">
      <alignment horizontal="center" vertical="center" wrapText="1"/>
      <protection hidden="1"/>
    </xf>
    <xf numFmtId="10" fontId="92" fillId="0" borderId="26" xfId="61" applyNumberFormat="1" applyFont="1" applyBorder="1" applyAlignment="1" applyProtection="1">
      <alignment horizontal="center" vertical="center"/>
      <protection hidden="1"/>
    </xf>
    <xf numFmtId="10" fontId="92" fillId="0" borderId="27" xfId="61" applyNumberFormat="1" applyFont="1" applyBorder="1" applyAlignment="1" applyProtection="1">
      <alignment horizontal="center" vertical="center"/>
      <protection hidden="1"/>
    </xf>
    <xf numFmtId="0" fontId="86" fillId="29" borderId="14" xfId="0" applyFont="1" applyFill="1" applyBorder="1" applyAlignment="1" applyProtection="1">
      <alignment horizontal="center" vertical="center"/>
      <protection hidden="1"/>
    </xf>
    <xf numFmtId="0" fontId="86" fillId="29" borderId="15" xfId="0" applyFont="1" applyFill="1" applyBorder="1" applyAlignment="1" applyProtection="1">
      <alignment horizontal="center" vertical="center"/>
      <protection hidden="1"/>
    </xf>
    <xf numFmtId="0" fontId="86" fillId="29" borderId="16" xfId="0" applyFont="1" applyFill="1" applyBorder="1" applyAlignment="1" applyProtection="1">
      <alignment horizontal="center" vertical="center"/>
      <protection hidden="1"/>
    </xf>
    <xf numFmtId="0" fontId="86" fillId="29" borderId="17" xfId="0" applyFont="1" applyFill="1" applyBorder="1" applyAlignment="1" applyProtection="1">
      <alignment horizontal="center" vertical="center"/>
      <protection hidden="1"/>
    </xf>
    <xf numFmtId="0" fontId="23" fillId="25" borderId="14" xfId="0" applyFont="1" applyFill="1" applyBorder="1" applyAlignment="1" applyProtection="1">
      <alignment horizontal="center" vertical="center"/>
      <protection hidden="1"/>
    </xf>
    <xf numFmtId="0" fontId="91" fillId="25" borderId="26" xfId="0" applyFont="1" applyFill="1" applyBorder="1" applyAlignment="1" applyProtection="1">
      <alignment horizontal="center" vertical="center" wrapText="1"/>
      <protection hidden="1"/>
    </xf>
    <xf numFmtId="0" fontId="91" fillId="25" borderId="27" xfId="0" applyFont="1" applyFill="1" applyBorder="1" applyAlignment="1" applyProtection="1">
      <alignment horizontal="center" vertical="center" wrapText="1"/>
      <protection hidden="1"/>
    </xf>
    <xf numFmtId="0" fontId="88" fillId="24" borderId="15" xfId="0" applyFont="1" applyFill="1" applyBorder="1" applyAlignment="1" applyProtection="1">
      <alignment horizontal="center" vertical="center"/>
      <protection hidden="1"/>
    </xf>
    <xf numFmtId="0" fontId="88" fillId="24" borderId="16" xfId="0" applyFont="1" applyFill="1" applyBorder="1" applyAlignment="1" applyProtection="1">
      <alignment horizontal="center" vertical="center"/>
      <protection hidden="1"/>
    </xf>
    <xf numFmtId="0" fontId="88" fillId="24" borderId="17" xfId="0" applyFont="1" applyFill="1" applyBorder="1" applyAlignment="1" applyProtection="1">
      <alignment horizontal="center" vertical="center"/>
      <protection hidden="1"/>
    </xf>
    <xf numFmtId="0" fontId="88" fillId="0" borderId="15" xfId="0" applyFont="1" applyBorder="1" applyAlignment="1" applyProtection="1">
      <alignment horizontal="center" vertical="center" wrapText="1"/>
      <protection hidden="1"/>
    </xf>
    <xf numFmtId="0" fontId="88" fillId="0" borderId="17" xfId="0" applyFont="1" applyBorder="1" applyAlignment="1" applyProtection="1">
      <alignment horizontal="center" vertical="center" wrapText="1"/>
      <protection hidden="1"/>
    </xf>
    <xf numFmtId="1" fontId="89" fillId="0" borderId="15" xfId="0" applyNumberFormat="1" applyFont="1" applyBorder="1" applyAlignment="1" applyProtection="1">
      <alignment horizontal="center" vertical="center"/>
      <protection hidden="1"/>
    </xf>
    <xf numFmtId="1" fontId="89" fillId="0" borderId="17" xfId="0" applyNumberFormat="1" applyFont="1" applyBorder="1" applyAlignment="1" applyProtection="1">
      <alignment horizontal="center" vertical="center"/>
      <protection hidden="1"/>
    </xf>
    <xf numFmtId="0" fontId="89" fillId="0" borderId="15" xfId="0" applyFont="1" applyBorder="1" applyAlignment="1" applyProtection="1">
      <alignment horizontal="left" vertical="center" wrapText="1"/>
      <protection hidden="1"/>
    </xf>
    <xf numFmtId="0" fontId="89" fillId="0" borderId="17" xfId="0" applyFont="1" applyBorder="1" applyAlignment="1" applyProtection="1">
      <alignment horizontal="left" vertical="center" wrapText="1"/>
      <protection hidden="1"/>
    </xf>
    <xf numFmtId="0" fontId="88" fillId="29" borderId="15" xfId="0" applyFont="1" applyFill="1" applyBorder="1" applyAlignment="1" applyProtection="1">
      <alignment horizontal="center" vertical="center"/>
      <protection hidden="1"/>
    </xf>
    <xf numFmtId="0" fontId="88" fillId="29" borderId="16" xfId="0" applyFont="1" applyFill="1" applyBorder="1" applyAlignment="1" applyProtection="1">
      <alignment horizontal="center" vertical="center"/>
      <protection hidden="1"/>
    </xf>
    <xf numFmtId="0" fontId="88" fillId="29" borderId="17" xfId="0" applyFont="1" applyFill="1" applyBorder="1" applyAlignment="1" applyProtection="1">
      <alignment horizontal="center" vertical="center"/>
      <protection hidden="1"/>
    </xf>
    <xf numFmtId="0" fontId="88" fillId="29" borderId="14" xfId="0" applyFont="1" applyFill="1" applyBorder="1" applyAlignment="1" applyProtection="1">
      <alignment horizontal="center" vertical="center"/>
      <protection hidden="1"/>
    </xf>
    <xf numFmtId="0" fontId="0" fillId="0" borderId="21" xfId="0" applyBorder="1"/>
    <xf numFmtId="0" fontId="88" fillId="29" borderId="14" xfId="0" applyFont="1" applyFill="1" applyBorder="1" applyAlignment="1" applyProtection="1">
      <alignment horizontal="center" vertical="center" wrapText="1"/>
      <protection hidden="1"/>
    </xf>
    <xf numFmtId="0" fontId="87" fillId="28" borderId="14" xfId="0" applyFont="1" applyFill="1" applyBorder="1" applyAlignment="1" applyProtection="1">
      <alignment horizontal="center" vertical="center"/>
      <protection hidden="1"/>
    </xf>
  </cellXfs>
  <cellStyles count="170">
    <cellStyle name="20% - Ênfase1 2" xfId="5" xr:uid="{00000000-0005-0000-0000-000000000000}"/>
    <cellStyle name="20% - Ênfase2 2" xfId="6" xr:uid="{00000000-0005-0000-0000-000001000000}"/>
    <cellStyle name="20% - Ênfase3 2" xfId="7" xr:uid="{00000000-0005-0000-0000-000002000000}"/>
    <cellStyle name="20% - Ênfase4 2" xfId="8" xr:uid="{00000000-0005-0000-0000-000003000000}"/>
    <cellStyle name="20% - Ênfase5 2" xfId="9" xr:uid="{00000000-0005-0000-0000-000004000000}"/>
    <cellStyle name="20% - Ênfase6 2" xfId="10" xr:uid="{00000000-0005-0000-0000-000005000000}"/>
    <cellStyle name="40% - Ênfase1 2" xfId="11" xr:uid="{00000000-0005-0000-0000-000006000000}"/>
    <cellStyle name="40% - Ênfase2 2" xfId="12" xr:uid="{00000000-0005-0000-0000-000007000000}"/>
    <cellStyle name="40% - Ênfase3 2" xfId="13" xr:uid="{00000000-0005-0000-0000-000008000000}"/>
    <cellStyle name="40% - Ênfase4 2" xfId="14" xr:uid="{00000000-0005-0000-0000-000009000000}"/>
    <cellStyle name="40% - Ênfase5 2" xfId="15" xr:uid="{00000000-0005-0000-0000-00000A000000}"/>
    <cellStyle name="40% - Ênfase6 2" xfId="16" xr:uid="{00000000-0005-0000-0000-00000B000000}"/>
    <cellStyle name="60% - Ênfase1 2" xfId="17" xr:uid="{00000000-0005-0000-0000-00000C000000}"/>
    <cellStyle name="60% - Ênfase2 2" xfId="18" xr:uid="{00000000-0005-0000-0000-00000D000000}"/>
    <cellStyle name="60% - Ênfase3 2" xfId="19" xr:uid="{00000000-0005-0000-0000-00000E000000}"/>
    <cellStyle name="60% - Ênfase4 2" xfId="20" xr:uid="{00000000-0005-0000-0000-00000F000000}"/>
    <cellStyle name="60% - Ênfase5 2" xfId="21" xr:uid="{00000000-0005-0000-0000-000010000000}"/>
    <cellStyle name="60% - Ênfase6 2" xfId="22" xr:uid="{00000000-0005-0000-0000-000011000000}"/>
    <cellStyle name="Bom" xfId="62" builtinId="26"/>
    <cellStyle name="Bom 2" xfId="23" xr:uid="{00000000-0005-0000-0000-000013000000}"/>
    <cellStyle name="Cálculo 2" xfId="24" xr:uid="{00000000-0005-0000-0000-000014000000}"/>
    <cellStyle name="Célula de Verificação 2" xfId="25" xr:uid="{00000000-0005-0000-0000-000015000000}"/>
    <cellStyle name="Célula Vinculada 2" xfId="26" xr:uid="{00000000-0005-0000-0000-000016000000}"/>
    <cellStyle name="Ênfase1 2" xfId="27" xr:uid="{00000000-0005-0000-0000-000017000000}"/>
    <cellStyle name="Ênfase2 2" xfId="28" xr:uid="{00000000-0005-0000-0000-000018000000}"/>
    <cellStyle name="Ênfase3 2" xfId="29" xr:uid="{00000000-0005-0000-0000-000019000000}"/>
    <cellStyle name="Ênfase4 2" xfId="30" xr:uid="{00000000-0005-0000-0000-00001A000000}"/>
    <cellStyle name="Ênfase5 2" xfId="31" xr:uid="{00000000-0005-0000-0000-00001B000000}"/>
    <cellStyle name="Ênfase6 2" xfId="32" xr:uid="{00000000-0005-0000-0000-00001C000000}"/>
    <cellStyle name="Entrada 2" xfId="33" xr:uid="{00000000-0005-0000-0000-00001D000000}"/>
    <cellStyle name="Euro" xfId="82" xr:uid="{00000000-0005-0000-0000-00001E000000}"/>
    <cellStyle name="Incorreto 2" xfId="34" xr:uid="{00000000-0005-0000-0000-00001F000000}"/>
    <cellStyle name="Moeda" xfId="169" builtinId="4"/>
    <cellStyle name="Moeda 10" xfId="132" xr:uid="{00000000-0005-0000-0000-000021000000}"/>
    <cellStyle name="Moeda 10 2" xfId="167" xr:uid="{00000000-0005-0000-0000-000022000000}"/>
    <cellStyle name="Moeda 11" xfId="66" xr:uid="{00000000-0005-0000-0000-000023000000}"/>
    <cellStyle name="Moeda 2" xfId="36" xr:uid="{00000000-0005-0000-0000-000024000000}"/>
    <cellStyle name="Moeda 2 2" xfId="76" xr:uid="{00000000-0005-0000-0000-000025000000}"/>
    <cellStyle name="Moeda 2 3" xfId="106" xr:uid="{00000000-0005-0000-0000-000026000000}"/>
    <cellStyle name="Moeda 2 4" xfId="70" xr:uid="{00000000-0005-0000-0000-000027000000}"/>
    <cellStyle name="Moeda 2 5" xfId="67" xr:uid="{00000000-0005-0000-0000-000028000000}"/>
    <cellStyle name="Moeda 3" xfId="37" xr:uid="{00000000-0005-0000-0000-000029000000}"/>
    <cellStyle name="Moeda 3 2" xfId="74" xr:uid="{00000000-0005-0000-0000-00002A000000}"/>
    <cellStyle name="Moeda 3 2 2" xfId="118" xr:uid="{00000000-0005-0000-0000-00002B000000}"/>
    <cellStyle name="Moeda 3 2 2 2" xfId="154" xr:uid="{00000000-0005-0000-0000-00002C000000}"/>
    <cellStyle name="Moeda 3 2 3" xfId="137" xr:uid="{00000000-0005-0000-0000-00002D000000}"/>
    <cellStyle name="Moeda 3 3" xfId="108" xr:uid="{00000000-0005-0000-0000-00002E000000}"/>
    <cellStyle name="Moeda 3 4" xfId="120" xr:uid="{00000000-0005-0000-0000-00002F000000}"/>
    <cellStyle name="Moeda 3 4 2" xfId="155" xr:uid="{00000000-0005-0000-0000-000030000000}"/>
    <cellStyle name="Moeda 3 5" xfId="138" xr:uid="{00000000-0005-0000-0000-000031000000}"/>
    <cellStyle name="Moeda 3 6" xfId="83" xr:uid="{00000000-0005-0000-0000-000032000000}"/>
    <cellStyle name="Moeda 4" xfId="38" xr:uid="{00000000-0005-0000-0000-000033000000}"/>
    <cellStyle name="Moeda 4 2" xfId="104" xr:uid="{00000000-0005-0000-0000-000034000000}"/>
    <cellStyle name="Moeda 4 3" xfId="84" xr:uid="{00000000-0005-0000-0000-000035000000}"/>
    <cellStyle name="Moeda 4 4" xfId="64" xr:uid="{00000000-0005-0000-0000-000036000000}"/>
    <cellStyle name="Moeda 5" xfId="35" xr:uid="{00000000-0005-0000-0000-000037000000}"/>
    <cellStyle name="Moeda 5 2" xfId="85" xr:uid="{00000000-0005-0000-0000-000038000000}"/>
    <cellStyle name="Moeda 6" xfId="2" xr:uid="{00000000-0005-0000-0000-000039000000}"/>
    <cellStyle name="Moeda 6 2" xfId="86" xr:uid="{00000000-0005-0000-0000-00003A000000}"/>
    <cellStyle name="Moeda 7" xfId="69" xr:uid="{00000000-0005-0000-0000-00003B000000}"/>
    <cellStyle name="Moeda 8" xfId="107" xr:uid="{00000000-0005-0000-0000-00003C000000}"/>
    <cellStyle name="Moeda 8 2" xfId="131" xr:uid="{00000000-0005-0000-0000-00003D000000}"/>
    <cellStyle name="Moeda 8 2 2" xfId="166" xr:uid="{00000000-0005-0000-0000-00003E000000}"/>
    <cellStyle name="Moeda 8 3" xfId="148" xr:uid="{00000000-0005-0000-0000-00003F000000}"/>
    <cellStyle name="Moeda 9" xfId="115" xr:uid="{00000000-0005-0000-0000-000040000000}"/>
    <cellStyle name="Moeda 9 2" xfId="152" xr:uid="{00000000-0005-0000-0000-000041000000}"/>
    <cellStyle name="Neutra 2" xfId="39" xr:uid="{00000000-0005-0000-0000-000042000000}"/>
    <cellStyle name="Normal" xfId="0" builtinId="0"/>
    <cellStyle name="Normal 10" xfId="109" xr:uid="{00000000-0005-0000-0000-000044000000}"/>
    <cellStyle name="Normal 2" xfId="40" xr:uid="{00000000-0005-0000-0000-000045000000}"/>
    <cellStyle name="Normal 2 2" xfId="41" xr:uid="{00000000-0005-0000-0000-000046000000}"/>
    <cellStyle name="Normal 2 3" xfId="134" xr:uid="{00000000-0005-0000-0000-000047000000}"/>
    <cellStyle name="Normal 3" xfId="42" xr:uid="{00000000-0005-0000-0000-000048000000}"/>
    <cellStyle name="Normal 3 2" xfId="81" xr:uid="{00000000-0005-0000-0000-000049000000}"/>
    <cellStyle name="Normal 3 3" xfId="87" xr:uid="{00000000-0005-0000-0000-00004A000000}"/>
    <cellStyle name="Normal 4" xfId="43" xr:uid="{00000000-0005-0000-0000-00004B000000}"/>
    <cellStyle name="Normal 5" xfId="44" xr:uid="{00000000-0005-0000-0000-00004C000000}"/>
    <cellStyle name="Normal 5 2" xfId="88" xr:uid="{00000000-0005-0000-0000-00004D000000}"/>
    <cellStyle name="Normal 6" xfId="4" xr:uid="{00000000-0005-0000-0000-00004E000000}"/>
    <cellStyle name="Normal 6 2" xfId="89" xr:uid="{00000000-0005-0000-0000-00004F000000}"/>
    <cellStyle name="Normal 7" xfId="1" xr:uid="{00000000-0005-0000-0000-000050000000}"/>
    <cellStyle name="Normal 7 2" xfId="90" xr:uid="{00000000-0005-0000-0000-000051000000}"/>
    <cellStyle name="Normal 8" xfId="78" xr:uid="{00000000-0005-0000-0000-000052000000}"/>
    <cellStyle name="Normal 9" xfId="68" xr:uid="{00000000-0005-0000-0000-000053000000}"/>
    <cellStyle name="Normal 9 2" xfId="116" xr:uid="{00000000-0005-0000-0000-000054000000}"/>
    <cellStyle name="Normal_TSE (DF) PRE 051-2011 - Condução de Veículo (13.07.2011)" xfId="110" xr:uid="{00000000-0005-0000-0000-000055000000}"/>
    <cellStyle name="Nota 2" xfId="45" xr:uid="{00000000-0005-0000-0000-000056000000}"/>
    <cellStyle name="Porcentagem" xfId="61" builtinId="5"/>
    <cellStyle name="Porcentagem 2" xfId="47" xr:uid="{00000000-0005-0000-0000-000058000000}"/>
    <cellStyle name="Porcentagem 2 2" xfId="75" xr:uid="{00000000-0005-0000-0000-000059000000}"/>
    <cellStyle name="Porcentagem 2 3" xfId="77" xr:uid="{00000000-0005-0000-0000-00005A000000}"/>
    <cellStyle name="Porcentagem 2 4" xfId="71" xr:uid="{00000000-0005-0000-0000-00005B000000}"/>
    <cellStyle name="Porcentagem 2 5" xfId="112" xr:uid="{00000000-0005-0000-0000-00005C000000}"/>
    <cellStyle name="Porcentagem 3" xfId="48" xr:uid="{00000000-0005-0000-0000-00005D000000}"/>
    <cellStyle name="Porcentagem 3 2" xfId="79" xr:uid="{00000000-0005-0000-0000-00005E000000}"/>
    <cellStyle name="Porcentagem 3 3" xfId="91" xr:uid="{00000000-0005-0000-0000-00005F000000}"/>
    <cellStyle name="Porcentagem 4" xfId="46" xr:uid="{00000000-0005-0000-0000-000060000000}"/>
    <cellStyle name="Porcentagem 4 2" xfId="103" xr:uid="{00000000-0005-0000-0000-000061000000}"/>
    <cellStyle name="Porcentagem 4 3" xfId="92" xr:uid="{00000000-0005-0000-0000-000062000000}"/>
    <cellStyle name="Porcentagem 5" xfId="3" xr:uid="{00000000-0005-0000-0000-000063000000}"/>
    <cellStyle name="Porcentagem 5 2" xfId="73" xr:uid="{00000000-0005-0000-0000-000064000000}"/>
    <cellStyle name="Saída 2" xfId="49" xr:uid="{00000000-0005-0000-0000-000065000000}"/>
    <cellStyle name="Separador de milhares 2" xfId="50" xr:uid="{00000000-0005-0000-0000-000066000000}"/>
    <cellStyle name="Separador de milhares 2 2" xfId="121" xr:uid="{00000000-0005-0000-0000-000067000000}"/>
    <cellStyle name="Separador de milhares 2 2 2" xfId="156" xr:uid="{00000000-0005-0000-0000-000068000000}"/>
    <cellStyle name="Separador de milhares 2 3" xfId="139" xr:uid="{00000000-0005-0000-0000-000069000000}"/>
    <cellStyle name="Separador de milhares 3" xfId="60" xr:uid="{00000000-0005-0000-0000-00006A000000}"/>
    <cellStyle name="Separador de milhares 3 2" xfId="105" xr:uid="{00000000-0005-0000-0000-00006B000000}"/>
    <cellStyle name="Separador de milhares 3 2 2" xfId="130" xr:uid="{00000000-0005-0000-0000-00006C000000}"/>
    <cellStyle name="Separador de milhares 3 2 2 2" xfId="165" xr:uid="{00000000-0005-0000-0000-00006D000000}"/>
    <cellStyle name="Separador de milhares 3 2 3" xfId="147" xr:uid="{00000000-0005-0000-0000-00006E000000}"/>
    <cellStyle name="Separador de milhares 3 3" xfId="93" xr:uid="{00000000-0005-0000-0000-00006F000000}"/>
    <cellStyle name="Separador de milhares 3 3 2" xfId="122" xr:uid="{00000000-0005-0000-0000-000070000000}"/>
    <cellStyle name="Separador de milhares 3 3 2 2" xfId="157" xr:uid="{00000000-0005-0000-0000-000071000000}"/>
    <cellStyle name="Separador de milhares 3 3 3" xfId="140" xr:uid="{00000000-0005-0000-0000-000072000000}"/>
    <cellStyle name="Separador de milhares 3 4" xfId="114" xr:uid="{00000000-0005-0000-0000-000073000000}"/>
    <cellStyle name="Separador de milhares 3 4 2" xfId="151" xr:uid="{00000000-0005-0000-0000-000074000000}"/>
    <cellStyle name="Separador de milhares 3 5" xfId="135" xr:uid="{00000000-0005-0000-0000-000075000000}"/>
    <cellStyle name="Separador de milhares 3 6" xfId="65" xr:uid="{00000000-0005-0000-0000-000076000000}"/>
    <cellStyle name="Separador de milhares 4" xfId="94" xr:uid="{00000000-0005-0000-0000-000077000000}"/>
    <cellStyle name="Separador de milhares 4 2" xfId="123" xr:uid="{00000000-0005-0000-0000-000078000000}"/>
    <cellStyle name="Separador de milhares 4 2 2" xfId="158" xr:uid="{00000000-0005-0000-0000-000079000000}"/>
    <cellStyle name="Separador de milhares 4 3" xfId="141" xr:uid="{00000000-0005-0000-0000-00007A000000}"/>
    <cellStyle name="Separador de milhares 5" xfId="95" xr:uid="{00000000-0005-0000-0000-00007B000000}"/>
    <cellStyle name="Separador de milhares 5 2" xfId="124" xr:uid="{00000000-0005-0000-0000-00007C000000}"/>
    <cellStyle name="Separador de milhares 5 2 2" xfId="159" xr:uid="{00000000-0005-0000-0000-00007D000000}"/>
    <cellStyle name="Separador de milhares 5 3" xfId="142" xr:uid="{00000000-0005-0000-0000-00007E000000}"/>
    <cellStyle name="Separador de milhares 6" xfId="63" xr:uid="{00000000-0005-0000-0000-00007F000000}"/>
    <cellStyle name="Texto de Aviso 2" xfId="51" xr:uid="{00000000-0005-0000-0000-000080000000}"/>
    <cellStyle name="Texto Explicativo 2" xfId="52" xr:uid="{00000000-0005-0000-0000-000081000000}"/>
    <cellStyle name="Título 1 1" xfId="96" xr:uid="{00000000-0005-0000-0000-000082000000}"/>
    <cellStyle name="Título 1 1 1" xfId="97" xr:uid="{00000000-0005-0000-0000-000083000000}"/>
    <cellStyle name="Título 1 2" xfId="53" xr:uid="{00000000-0005-0000-0000-000084000000}"/>
    <cellStyle name="Título 2 2" xfId="54" xr:uid="{00000000-0005-0000-0000-000085000000}"/>
    <cellStyle name="Título 3 2" xfId="55" xr:uid="{00000000-0005-0000-0000-000086000000}"/>
    <cellStyle name="Título 4 2" xfId="56" xr:uid="{00000000-0005-0000-0000-000087000000}"/>
    <cellStyle name="Título 5" xfId="57" xr:uid="{00000000-0005-0000-0000-000088000000}"/>
    <cellStyle name="Total 2" xfId="58" xr:uid="{00000000-0005-0000-0000-000089000000}"/>
    <cellStyle name="Vírgula 10" xfId="111" xr:uid="{00000000-0005-0000-0000-00008A000000}"/>
    <cellStyle name="Vírgula 10 2" xfId="149" xr:uid="{00000000-0005-0000-0000-00008B000000}"/>
    <cellStyle name="Vírgula 2" xfId="59" xr:uid="{00000000-0005-0000-0000-00008C000000}"/>
    <cellStyle name="Vírgula 2 2" xfId="80" xr:uid="{00000000-0005-0000-0000-00008D000000}"/>
    <cellStyle name="Vírgula 2 2 2" xfId="119" xr:uid="{00000000-0005-0000-0000-00008E000000}"/>
    <cellStyle name="Vírgula 2 2 2 2" xfId="133" xr:uid="{00000000-0005-0000-0000-00008F000000}"/>
    <cellStyle name="Vírgula 2 2 2 2 2" xfId="168" xr:uid="{00000000-0005-0000-0000-000090000000}"/>
    <cellStyle name="Vírgula 2 3" xfId="125" xr:uid="{00000000-0005-0000-0000-000091000000}"/>
    <cellStyle name="Vírgula 2 3 2" xfId="160" xr:uid="{00000000-0005-0000-0000-000092000000}"/>
    <cellStyle name="Vírgula 2 4" xfId="98" xr:uid="{00000000-0005-0000-0000-000093000000}"/>
    <cellStyle name="Vírgula 3" xfId="99" xr:uid="{00000000-0005-0000-0000-000094000000}"/>
    <cellStyle name="Vírgula 3 2" xfId="126" xr:uid="{00000000-0005-0000-0000-000095000000}"/>
    <cellStyle name="Vírgula 3 2 2" xfId="161" xr:uid="{00000000-0005-0000-0000-000096000000}"/>
    <cellStyle name="Vírgula 3 3" xfId="143" xr:uid="{00000000-0005-0000-0000-000097000000}"/>
    <cellStyle name="Vírgula 4" xfId="100" xr:uid="{00000000-0005-0000-0000-000098000000}"/>
    <cellStyle name="Vírgula 4 2" xfId="127" xr:uid="{00000000-0005-0000-0000-000099000000}"/>
    <cellStyle name="Vírgula 4 2 2" xfId="162" xr:uid="{00000000-0005-0000-0000-00009A000000}"/>
    <cellStyle name="Vírgula 4 3" xfId="144" xr:uid="{00000000-0005-0000-0000-00009B000000}"/>
    <cellStyle name="Vírgula 5" xfId="101" xr:uid="{00000000-0005-0000-0000-00009C000000}"/>
    <cellStyle name="Vírgula 5 2" xfId="128" xr:uid="{00000000-0005-0000-0000-00009D000000}"/>
    <cellStyle name="Vírgula 5 2 2" xfId="163" xr:uid="{00000000-0005-0000-0000-00009E000000}"/>
    <cellStyle name="Vírgula 5 3" xfId="145" xr:uid="{00000000-0005-0000-0000-00009F000000}"/>
    <cellStyle name="Vírgula 6" xfId="102" xr:uid="{00000000-0005-0000-0000-0000A0000000}"/>
    <cellStyle name="Vírgula 6 2" xfId="129" xr:uid="{00000000-0005-0000-0000-0000A1000000}"/>
    <cellStyle name="Vírgula 6 2 2" xfId="164" xr:uid="{00000000-0005-0000-0000-0000A2000000}"/>
    <cellStyle name="Vírgula 6 3" xfId="146" xr:uid="{00000000-0005-0000-0000-0000A3000000}"/>
    <cellStyle name="Vírgula 7" xfId="72" xr:uid="{00000000-0005-0000-0000-0000A4000000}"/>
    <cellStyle name="Vírgula 7 2" xfId="117" xr:uid="{00000000-0005-0000-0000-0000A5000000}"/>
    <cellStyle name="Vírgula 7 2 2" xfId="153" xr:uid="{00000000-0005-0000-0000-0000A6000000}"/>
    <cellStyle name="Vírgula 7 3" xfId="136" xr:uid="{00000000-0005-0000-0000-0000A7000000}"/>
    <cellStyle name="Vírgula 8" xfId="113" xr:uid="{00000000-0005-0000-0000-0000A8000000}"/>
    <cellStyle name="Vírgula 8 2" xfId="150" xr:uid="{00000000-0005-0000-0000-0000A9000000}"/>
  </cellStyles>
  <dxfs count="4">
    <dxf>
      <font>
        <b/>
        <i/>
        <color rgb="FFFFFF00"/>
      </font>
    </dxf>
    <dxf>
      <font>
        <color rgb="FF9C0006"/>
      </font>
      <fill>
        <patternFill>
          <bgColor rgb="FFFFC7CE"/>
        </patternFill>
      </fill>
    </dxf>
    <dxf>
      <font>
        <color rgb="FF9C0006"/>
      </font>
      <fill>
        <patternFill>
          <bgColor rgb="FFFFC7CE"/>
        </patternFill>
      </fill>
    </dxf>
    <dxf>
      <font>
        <b/>
        <i/>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0</xdr:rowOff>
    </xdr:from>
    <xdr:to>
      <xdr:col>2</xdr:col>
      <xdr:colOff>1076921</xdr:colOff>
      <xdr:row>2</xdr:row>
      <xdr:rowOff>1008</xdr:rowOff>
    </xdr:to>
    <xdr:pic>
      <xdr:nvPicPr>
        <xdr:cNvPr id="2" name="Imagem 1" descr="tribunal-de-justica-do-estado-da-bahia-logo-71E7C16FB6-seeklogo.com.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943475" y="0"/>
          <a:ext cx="676871" cy="867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23811</xdr:colOff>
      <xdr:row>0</xdr:row>
      <xdr:rowOff>125015</xdr:rowOff>
    </xdr:from>
    <xdr:to>
      <xdr:col>6</xdr:col>
      <xdr:colOff>700682</xdr:colOff>
      <xdr:row>0</xdr:row>
      <xdr:rowOff>992798</xdr:rowOff>
    </xdr:to>
    <xdr:pic>
      <xdr:nvPicPr>
        <xdr:cNvPr id="2" name="Imagem 1" descr="tribunal-de-justica-do-estado-da-bahia-logo-71E7C16FB6-seeklogo.com.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667124" y="125015"/>
          <a:ext cx="676871" cy="867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2615045</xdr:colOff>
      <xdr:row>0</xdr:row>
      <xdr:rowOff>251113</xdr:rowOff>
    </xdr:from>
    <xdr:to>
      <xdr:col>5</xdr:col>
      <xdr:colOff>18780</xdr:colOff>
      <xdr:row>0</xdr:row>
      <xdr:rowOff>1118896</xdr:rowOff>
    </xdr:to>
    <xdr:pic>
      <xdr:nvPicPr>
        <xdr:cNvPr id="2" name="Imagem 1" descr="tribunal-de-justica-do-estado-da-bahia-logo-71E7C16FB6-seeklogo.com.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667500" y="251113"/>
          <a:ext cx="676871" cy="867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657225</xdr:colOff>
      <xdr:row>0</xdr:row>
      <xdr:rowOff>19050</xdr:rowOff>
    </xdr:from>
    <xdr:to>
      <xdr:col>3</xdr:col>
      <xdr:colOff>114896</xdr:colOff>
      <xdr:row>0</xdr:row>
      <xdr:rowOff>886833</xdr:rowOff>
    </xdr:to>
    <xdr:pic>
      <xdr:nvPicPr>
        <xdr:cNvPr id="2" name="Imagem 1" descr="tribunal-de-justica-do-estado-da-bahia-logo-71E7C16FB6-seeklogo.com.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4600575" y="19050"/>
          <a:ext cx="676871" cy="867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295275</xdr:colOff>
      <xdr:row>29</xdr:row>
      <xdr:rowOff>104775</xdr:rowOff>
    </xdr:from>
    <xdr:ext cx="65" cy="172227"/>
    <xdr:sp macro="" textlink="">
      <xdr:nvSpPr>
        <xdr:cNvPr id="2" name="CaixaDeTexto 1">
          <a:extLst>
            <a:ext uri="{FF2B5EF4-FFF2-40B4-BE49-F238E27FC236}">
              <a16:creationId xmlns:a16="http://schemas.microsoft.com/office/drawing/2014/main" id="{00000000-0008-0000-0F00-000002000000}"/>
            </a:ext>
          </a:extLst>
        </xdr:cNvPr>
        <xdr:cNvSpPr txBox="1"/>
      </xdr:nvSpPr>
      <xdr:spPr>
        <a:xfrm>
          <a:off x="6657975" y="3800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editAs="oneCell">
    <xdr:from>
      <xdr:col>4</xdr:col>
      <xdr:colOff>342900</xdr:colOff>
      <xdr:row>0</xdr:row>
      <xdr:rowOff>0</xdr:rowOff>
    </xdr:from>
    <xdr:to>
      <xdr:col>4</xdr:col>
      <xdr:colOff>1019771</xdr:colOff>
      <xdr:row>0</xdr:row>
      <xdr:rowOff>867783</xdr:rowOff>
    </xdr:to>
    <xdr:pic>
      <xdr:nvPicPr>
        <xdr:cNvPr id="3" name="Imagem 2" descr="tribunal-de-justica-do-estado-da-bahia-logo-71E7C16FB6-seeklogo.com.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6238875" y="0"/>
          <a:ext cx="676871" cy="8677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571500</xdr:colOff>
      <xdr:row>0</xdr:row>
      <xdr:rowOff>238125</xdr:rowOff>
    </xdr:from>
    <xdr:to>
      <xdr:col>2</xdr:col>
      <xdr:colOff>1248371</xdr:colOff>
      <xdr:row>0</xdr:row>
      <xdr:rowOff>1105908</xdr:rowOff>
    </xdr:to>
    <xdr:pic>
      <xdr:nvPicPr>
        <xdr:cNvPr id="2" name="Imagem 1" descr="tribunal-de-justica-do-estado-da-bahia-logo-71E7C16FB6-seeklogo.com.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5372100" y="238125"/>
          <a:ext cx="676871" cy="8677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2638425</xdr:colOff>
      <xdr:row>0</xdr:row>
      <xdr:rowOff>276225</xdr:rowOff>
    </xdr:from>
    <xdr:to>
      <xdr:col>1</xdr:col>
      <xdr:colOff>3315296</xdr:colOff>
      <xdr:row>0</xdr:row>
      <xdr:rowOff>1144008</xdr:rowOff>
    </xdr:to>
    <xdr:pic>
      <xdr:nvPicPr>
        <xdr:cNvPr id="2" name="Imagem 1" descr="tribunal-de-justica-do-estado-da-bahia-logo-71E7C16FB6-seeklogo.com.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5048250" y="276225"/>
          <a:ext cx="676871" cy="8677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workbookViewId="0">
      <selection activeCell="B5" sqref="B5:K5"/>
    </sheetView>
  </sheetViews>
  <sheetFormatPr defaultRowHeight="15" x14ac:dyDescent="0.25"/>
  <cols>
    <col min="2" max="2" width="17.42578125" customWidth="1"/>
    <col min="3" max="3" width="19.7109375" customWidth="1"/>
    <col min="11" max="11" width="121.5703125" customWidth="1"/>
  </cols>
  <sheetData>
    <row r="1" spans="1:11" ht="61.5" customHeight="1" x14ac:dyDescent="0.55000000000000004">
      <c r="B1" s="390" t="s">
        <v>292</v>
      </c>
      <c r="C1" s="391"/>
      <c r="D1" s="391"/>
      <c r="E1" s="391"/>
      <c r="F1" s="391"/>
      <c r="G1" s="391"/>
      <c r="H1" s="391"/>
      <c r="I1" s="391"/>
      <c r="J1" s="391"/>
      <c r="K1" s="391"/>
    </row>
    <row r="2" spans="1:11" ht="36" customHeight="1" x14ac:dyDescent="0.45">
      <c r="B2" s="198"/>
      <c r="C2" s="198"/>
      <c r="D2" s="198"/>
      <c r="E2" s="198"/>
      <c r="F2" s="198"/>
      <c r="G2" s="198"/>
      <c r="H2" s="198"/>
      <c r="I2" s="196"/>
      <c r="J2" s="196"/>
      <c r="K2" s="196"/>
    </row>
    <row r="3" spans="1:11" ht="98.25" customHeight="1" x14ac:dyDescent="0.25">
      <c r="B3" s="392" t="s">
        <v>293</v>
      </c>
      <c r="C3" s="392"/>
      <c r="D3" s="392"/>
      <c r="E3" s="392"/>
      <c r="F3" s="392"/>
      <c r="G3" s="392"/>
      <c r="H3" s="392"/>
      <c r="I3" s="392"/>
      <c r="J3" s="392"/>
      <c r="K3" s="392"/>
    </row>
    <row r="4" spans="1:11" ht="28.5" x14ac:dyDescent="0.25">
      <c r="A4" s="203"/>
      <c r="B4" s="197"/>
      <c r="C4" s="197"/>
      <c r="D4" s="197"/>
      <c r="E4" s="197"/>
      <c r="F4" s="197"/>
      <c r="G4" s="197"/>
      <c r="H4" s="197"/>
      <c r="I4" s="199"/>
      <c r="J4" s="197"/>
      <c r="K4" s="197"/>
    </row>
    <row r="5" spans="1:11" ht="72" customHeight="1" x14ac:dyDescent="0.25">
      <c r="B5" s="392" t="s">
        <v>294</v>
      </c>
      <c r="C5" s="392"/>
      <c r="D5" s="392"/>
      <c r="E5" s="392"/>
      <c r="F5" s="392"/>
      <c r="G5" s="392"/>
      <c r="H5" s="392"/>
      <c r="I5" s="392"/>
      <c r="J5" s="392"/>
      <c r="K5" s="392"/>
    </row>
    <row r="6" spans="1:11" ht="28.5" x14ac:dyDescent="0.25">
      <c r="A6" s="203"/>
      <c r="B6" s="197"/>
      <c r="C6" s="197"/>
      <c r="D6" s="197"/>
      <c r="E6" s="197"/>
      <c r="F6" s="197"/>
      <c r="G6" s="197"/>
      <c r="H6" s="197"/>
      <c r="I6" s="199"/>
      <c r="J6" s="197"/>
      <c r="K6" s="197"/>
    </row>
    <row r="7" spans="1:11" ht="180.75" customHeight="1" x14ac:dyDescent="0.25">
      <c r="B7" s="393" t="s">
        <v>295</v>
      </c>
      <c r="C7" s="393"/>
      <c r="D7" s="393"/>
      <c r="E7" s="393"/>
      <c r="F7" s="393"/>
      <c r="G7" s="393"/>
      <c r="H7" s="393"/>
      <c r="I7" s="393"/>
      <c r="J7" s="393"/>
      <c r="K7" s="393"/>
    </row>
    <row r="8" spans="1:11" ht="72" customHeight="1" x14ac:dyDescent="0.25">
      <c r="B8" s="200"/>
      <c r="C8" s="200"/>
      <c r="D8" s="200"/>
      <c r="E8" s="200"/>
      <c r="F8" s="200"/>
      <c r="G8" s="200"/>
      <c r="H8" s="200"/>
      <c r="I8" s="200"/>
      <c r="J8" s="200"/>
      <c r="K8" s="200"/>
    </row>
    <row r="9" spans="1:11" ht="15" customHeight="1" x14ac:dyDescent="0.25">
      <c r="B9" s="394"/>
      <c r="C9" s="394"/>
      <c r="D9" s="394"/>
      <c r="E9" s="394"/>
      <c r="F9" s="394"/>
      <c r="G9" s="394"/>
      <c r="H9" s="394"/>
      <c r="I9" s="394"/>
      <c r="J9" s="394"/>
      <c r="K9" s="394"/>
    </row>
    <row r="10" spans="1:11" x14ac:dyDescent="0.25">
      <c r="B10" s="200"/>
      <c r="C10" s="200"/>
      <c r="D10" s="200"/>
      <c r="E10" s="200"/>
      <c r="F10" s="200"/>
      <c r="G10" s="200"/>
      <c r="H10" s="200"/>
      <c r="I10" s="200"/>
      <c r="J10" s="200"/>
      <c r="K10" s="200"/>
    </row>
    <row r="11" spans="1:11" x14ac:dyDescent="0.25">
      <c r="A11" s="389"/>
      <c r="B11" s="389"/>
      <c r="C11" s="389"/>
      <c r="D11" s="389"/>
      <c r="E11" s="389"/>
      <c r="F11" s="389"/>
      <c r="G11" s="389"/>
      <c r="H11" s="389"/>
      <c r="I11" s="389"/>
      <c r="J11" s="389"/>
      <c r="K11" s="389"/>
    </row>
    <row r="12" spans="1:11" x14ac:dyDescent="0.25">
      <c r="A12" s="203"/>
      <c r="B12" s="204"/>
      <c r="C12" s="204"/>
      <c r="D12" s="204"/>
      <c r="E12" s="204"/>
      <c r="F12" s="204"/>
      <c r="G12" s="204"/>
      <c r="H12" s="204"/>
      <c r="I12" s="203"/>
      <c r="J12" s="204"/>
      <c r="K12" s="204"/>
    </row>
    <row r="13" spans="1:11" x14ac:dyDescent="0.25">
      <c r="A13" s="203"/>
      <c r="B13" s="202"/>
      <c r="C13" s="202"/>
      <c r="D13" s="204"/>
      <c r="E13" s="204"/>
      <c r="F13" s="204"/>
      <c r="G13" s="204"/>
      <c r="H13" s="204"/>
      <c r="I13" s="203"/>
      <c r="J13" s="204"/>
      <c r="K13" s="204"/>
    </row>
  </sheetData>
  <mergeCells count="6">
    <mergeCell ref="A11:K11"/>
    <mergeCell ref="B1:K1"/>
    <mergeCell ref="B3:K3"/>
    <mergeCell ref="B7:K7"/>
    <mergeCell ref="B5:K5"/>
    <mergeCell ref="B9:K9"/>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
  <sheetViews>
    <sheetView topLeftCell="A6" zoomScale="130" zoomScaleNormal="130" workbookViewId="0">
      <selection sqref="A1:G3"/>
    </sheetView>
  </sheetViews>
  <sheetFormatPr defaultRowHeight="15" x14ac:dyDescent="0.25"/>
  <cols>
    <col min="1" max="1" width="33.140625" customWidth="1"/>
    <col min="2" max="2" width="35" customWidth="1"/>
    <col min="3" max="3" width="18" customWidth="1"/>
    <col min="4" max="4" width="16.85546875" customWidth="1"/>
    <col min="5" max="5" width="15.85546875" customWidth="1"/>
    <col min="6" max="6" width="18.140625" customWidth="1"/>
    <col min="7" max="7" width="22" customWidth="1"/>
  </cols>
  <sheetData>
    <row r="1" spans="1:15" ht="53.25" customHeight="1" x14ac:dyDescent="0.25">
      <c r="A1" s="412"/>
      <c r="B1" s="412"/>
      <c r="C1" s="412"/>
      <c r="D1" s="412"/>
      <c r="E1" s="412"/>
      <c r="F1" s="412"/>
      <c r="G1" s="412"/>
    </row>
    <row r="2" spans="1:15" x14ac:dyDescent="0.25">
      <c r="A2" s="412"/>
      <c r="B2" s="412"/>
      <c r="C2" s="412"/>
      <c r="D2" s="412"/>
      <c r="E2" s="412"/>
      <c r="F2" s="412"/>
      <c r="G2" s="412"/>
    </row>
    <row r="3" spans="1:15" x14ac:dyDescent="0.25">
      <c r="A3" s="412"/>
      <c r="B3" s="412"/>
      <c r="C3" s="412"/>
      <c r="D3" s="412"/>
      <c r="E3" s="412"/>
      <c r="F3" s="412"/>
      <c r="G3" s="412"/>
    </row>
    <row r="4" spans="1:15" ht="17.25" x14ac:dyDescent="0.3">
      <c r="A4" s="415" t="s">
        <v>290</v>
      </c>
      <c r="B4" s="415"/>
      <c r="C4" s="415"/>
      <c r="D4" s="415"/>
      <c r="E4" s="415"/>
      <c r="F4" s="415"/>
      <c r="G4" s="415"/>
    </row>
    <row r="5" spans="1:15" ht="17.25" x14ac:dyDescent="0.25">
      <c r="A5" s="416"/>
      <c r="B5" s="416"/>
      <c r="C5" s="416"/>
      <c r="D5" s="416"/>
      <c r="E5" s="416"/>
      <c r="F5" s="416"/>
      <c r="G5" s="416"/>
      <c r="H5" s="168"/>
      <c r="I5" s="176"/>
      <c r="J5" s="171"/>
      <c r="K5" s="171"/>
      <c r="L5" s="171"/>
      <c r="M5" s="171"/>
      <c r="N5" s="171"/>
      <c r="O5" s="171"/>
    </row>
    <row r="6" spans="1:15" ht="17.25" x14ac:dyDescent="0.25">
      <c r="A6" s="181" t="s">
        <v>283</v>
      </c>
      <c r="B6" s="413"/>
      <c r="C6" s="414"/>
      <c r="D6" s="400" t="s">
        <v>284</v>
      </c>
      <c r="E6" s="401"/>
      <c r="F6" s="401"/>
      <c r="G6" s="419"/>
      <c r="I6" s="177"/>
      <c r="J6" s="179">
        <v>3</v>
      </c>
      <c r="K6" s="173">
        <v>30</v>
      </c>
      <c r="L6" s="172"/>
      <c r="M6" s="172"/>
      <c r="N6" s="172"/>
      <c r="O6" s="172"/>
    </row>
    <row r="7" spans="1:15" ht="17.25" x14ac:dyDescent="0.25">
      <c r="A7" s="181"/>
      <c r="B7" s="413"/>
      <c r="C7" s="414"/>
      <c r="D7" s="400" t="s">
        <v>256</v>
      </c>
      <c r="E7" s="401"/>
      <c r="F7" s="399" t="s">
        <v>257</v>
      </c>
      <c r="G7" s="404"/>
      <c r="H7" s="170"/>
      <c r="I7" s="177"/>
      <c r="J7" s="129"/>
      <c r="K7" s="129"/>
      <c r="L7" s="172"/>
      <c r="M7" s="172"/>
      <c r="N7" s="172"/>
      <c r="O7" s="172"/>
    </row>
    <row r="8" spans="1:15" ht="17.25" x14ac:dyDescent="0.25">
      <c r="A8" s="182"/>
      <c r="B8" s="182"/>
      <c r="C8" s="182"/>
      <c r="D8" s="182"/>
      <c r="E8" s="183"/>
      <c r="F8" s="183"/>
      <c r="G8" s="183"/>
      <c r="H8" s="170"/>
      <c r="I8" s="177"/>
      <c r="J8" s="174"/>
      <c r="K8" s="172"/>
      <c r="L8" s="172"/>
      <c r="M8" s="169"/>
    </row>
    <row r="9" spans="1:15" ht="17.25" x14ac:dyDescent="0.25">
      <c r="A9" s="181" t="s">
        <v>258</v>
      </c>
      <c r="B9" s="417" t="s">
        <v>259</v>
      </c>
      <c r="C9" s="417"/>
      <c r="D9" s="417"/>
      <c r="E9" s="417"/>
      <c r="F9" s="417"/>
      <c r="G9" s="418"/>
      <c r="H9" s="170"/>
      <c r="I9" s="177"/>
      <c r="J9" s="172"/>
      <c r="K9" s="172"/>
      <c r="L9" s="172"/>
      <c r="M9" s="172"/>
      <c r="N9" s="172"/>
      <c r="O9" s="172"/>
    </row>
    <row r="10" spans="1:15" ht="17.25" x14ac:dyDescent="0.25">
      <c r="A10" s="181" t="s">
        <v>260</v>
      </c>
      <c r="B10" s="417" t="s">
        <v>261</v>
      </c>
      <c r="C10" s="417"/>
      <c r="D10" s="417"/>
      <c r="E10" s="417"/>
      <c r="F10" s="417"/>
      <c r="G10" s="418"/>
      <c r="H10" s="170"/>
      <c r="I10" s="177"/>
      <c r="J10" s="172"/>
      <c r="K10" s="172"/>
      <c r="L10" s="172"/>
      <c r="M10" s="169"/>
    </row>
    <row r="11" spans="1:15" ht="17.25" x14ac:dyDescent="0.25">
      <c r="A11" s="395" t="s">
        <v>262</v>
      </c>
      <c r="B11" s="396"/>
      <c r="C11" s="396"/>
      <c r="D11" s="396"/>
      <c r="E11" s="399" t="s">
        <v>261</v>
      </c>
      <c r="F11" s="399"/>
      <c r="G11" s="404"/>
      <c r="H11" s="170"/>
      <c r="I11" s="177"/>
      <c r="J11" s="174"/>
      <c r="K11" s="172"/>
      <c r="L11" s="172"/>
      <c r="M11" s="169"/>
    </row>
    <row r="12" spans="1:15" ht="17.25" x14ac:dyDescent="0.25">
      <c r="A12" s="182"/>
      <c r="B12" s="182"/>
      <c r="C12" s="182"/>
      <c r="D12" s="182"/>
      <c r="E12" s="183"/>
      <c r="F12" s="183"/>
      <c r="G12" s="183"/>
      <c r="H12" s="170"/>
      <c r="I12" s="177"/>
      <c r="J12" s="174"/>
      <c r="K12" s="172"/>
      <c r="L12" s="172"/>
      <c r="M12" s="169"/>
    </row>
    <row r="13" spans="1:15" ht="17.25" x14ac:dyDescent="0.25">
      <c r="A13" s="181" t="s">
        <v>263</v>
      </c>
      <c r="B13" s="398" t="s">
        <v>264</v>
      </c>
      <c r="C13" s="399"/>
      <c r="D13" s="399"/>
      <c r="E13" s="399"/>
      <c r="F13" s="399"/>
      <c r="G13" s="404"/>
      <c r="H13" s="170"/>
      <c r="I13" s="177"/>
      <c r="J13" s="174"/>
      <c r="K13" s="172"/>
      <c r="L13" s="172"/>
      <c r="M13" s="169"/>
    </row>
    <row r="14" spans="1:15" ht="17.25" x14ac:dyDescent="0.25">
      <c r="A14" s="181" t="s">
        <v>265</v>
      </c>
      <c r="B14" s="398" t="s">
        <v>266</v>
      </c>
      <c r="C14" s="399"/>
      <c r="D14" s="400" t="s">
        <v>267</v>
      </c>
      <c r="E14" s="401"/>
      <c r="F14" s="402" t="s">
        <v>268</v>
      </c>
      <c r="G14" s="403"/>
      <c r="H14" s="170"/>
      <c r="I14" s="177"/>
      <c r="J14" s="174"/>
      <c r="K14" s="172"/>
      <c r="L14" s="172"/>
      <c r="M14" s="169"/>
    </row>
    <row r="15" spans="1:15" ht="17.25" x14ac:dyDescent="0.25">
      <c r="A15" s="181" t="s">
        <v>269</v>
      </c>
      <c r="B15" s="398" t="s">
        <v>270</v>
      </c>
      <c r="C15" s="399"/>
      <c r="D15" s="400" t="s">
        <v>271</v>
      </c>
      <c r="E15" s="401"/>
      <c r="F15" s="402" t="s">
        <v>272</v>
      </c>
      <c r="G15" s="403"/>
      <c r="H15" s="170"/>
      <c r="I15" s="177"/>
      <c r="J15" s="174"/>
      <c r="K15" s="172"/>
      <c r="L15" s="172"/>
      <c r="M15" s="169"/>
    </row>
    <row r="16" spans="1:15" ht="17.25" x14ac:dyDescent="0.25">
      <c r="A16" s="181" t="s">
        <v>273</v>
      </c>
      <c r="B16" s="398" t="s">
        <v>274</v>
      </c>
      <c r="C16" s="399"/>
      <c r="D16" s="399"/>
      <c r="E16" s="399"/>
      <c r="F16" s="399"/>
      <c r="G16" s="404"/>
      <c r="H16" s="170"/>
      <c r="I16" s="177"/>
      <c r="J16" s="174"/>
      <c r="K16" s="172"/>
      <c r="L16" s="172"/>
      <c r="M16" s="169"/>
    </row>
    <row r="17" spans="1:22" ht="17.25" x14ac:dyDescent="0.25">
      <c r="A17" s="182"/>
      <c r="B17" s="184"/>
      <c r="C17" s="184"/>
      <c r="D17" s="185"/>
      <c r="E17" s="184"/>
      <c r="F17" s="184"/>
      <c r="G17" s="184"/>
      <c r="I17" s="177"/>
    </row>
    <row r="18" spans="1:22" ht="49.5" customHeight="1" x14ac:dyDescent="0.25">
      <c r="A18" s="395" t="s">
        <v>291</v>
      </c>
      <c r="B18" s="396"/>
      <c r="C18" s="396"/>
      <c r="D18" s="396"/>
      <c r="E18" s="396"/>
      <c r="F18" s="396"/>
      <c r="G18" s="397"/>
      <c r="I18" s="177"/>
    </row>
    <row r="19" spans="1:22" ht="17.25" x14ac:dyDescent="0.25">
      <c r="A19" s="186"/>
      <c r="B19" s="186"/>
      <c r="C19" s="186"/>
      <c r="D19" s="186"/>
      <c r="E19" s="186"/>
      <c r="F19" s="186"/>
      <c r="G19" s="186"/>
      <c r="H19" s="168"/>
      <c r="I19" s="177"/>
      <c r="J19" s="171"/>
      <c r="K19" s="171"/>
      <c r="L19" s="171"/>
      <c r="M19" s="168"/>
      <c r="N19" s="168"/>
      <c r="O19" s="168"/>
      <c r="P19" s="168"/>
      <c r="Q19" s="168"/>
      <c r="R19" s="168"/>
      <c r="S19" s="168"/>
      <c r="T19" s="168"/>
      <c r="U19" s="168"/>
      <c r="V19" s="168"/>
    </row>
    <row r="20" spans="1:22" ht="17.25" x14ac:dyDescent="0.25">
      <c r="A20" s="407" t="s">
        <v>275</v>
      </c>
      <c r="B20" s="407" t="s">
        <v>276</v>
      </c>
      <c r="C20" s="409" t="s">
        <v>277</v>
      </c>
      <c r="D20" s="410"/>
      <c r="E20" s="409" t="s">
        <v>16</v>
      </c>
      <c r="F20" s="411"/>
      <c r="G20" s="410"/>
      <c r="I20" s="177"/>
    </row>
    <row r="21" spans="1:22" ht="51.75" x14ac:dyDescent="0.25">
      <c r="A21" s="408"/>
      <c r="B21" s="408"/>
      <c r="C21" s="187" t="s">
        <v>278</v>
      </c>
      <c r="D21" s="187" t="s">
        <v>279</v>
      </c>
      <c r="E21" s="188" t="s">
        <v>280</v>
      </c>
      <c r="F21" s="188" t="s">
        <v>281</v>
      </c>
      <c r="G21" s="188" t="s">
        <v>285</v>
      </c>
      <c r="I21" s="177"/>
    </row>
    <row r="22" spans="1:22" ht="17.25" x14ac:dyDescent="0.3">
      <c r="A22" s="189"/>
      <c r="B22" s="190"/>
      <c r="C22" s="191"/>
      <c r="D22" s="191"/>
      <c r="E22" s="192"/>
      <c r="F22" s="192"/>
      <c r="G22" s="192"/>
      <c r="I22" s="177"/>
    </row>
    <row r="23" spans="1:22" ht="17.25" x14ac:dyDescent="0.3">
      <c r="A23" s="189"/>
      <c r="B23" s="190"/>
      <c r="C23" s="191"/>
      <c r="D23" s="191"/>
      <c r="E23" s="192"/>
      <c r="F23" s="192"/>
      <c r="G23" s="192"/>
      <c r="I23" s="177"/>
    </row>
    <row r="24" spans="1:22" ht="17.25" x14ac:dyDescent="0.3">
      <c r="A24" s="189"/>
      <c r="B24" s="190"/>
      <c r="C24" s="191"/>
      <c r="D24" s="191"/>
      <c r="E24" s="192"/>
      <c r="F24" s="192"/>
      <c r="G24" s="192"/>
      <c r="I24" s="177"/>
    </row>
    <row r="25" spans="1:22" ht="17.25" x14ac:dyDescent="0.3">
      <c r="A25" s="189"/>
      <c r="B25" s="190"/>
      <c r="C25" s="191"/>
      <c r="D25" s="191"/>
      <c r="E25" s="192"/>
      <c r="F25" s="192"/>
      <c r="G25" s="192"/>
      <c r="I25" s="177"/>
    </row>
    <row r="26" spans="1:22" ht="17.25" x14ac:dyDescent="0.3">
      <c r="A26" s="189"/>
      <c r="B26" s="190"/>
      <c r="C26" s="191"/>
      <c r="D26" s="191"/>
      <c r="E26" s="192"/>
      <c r="F26" s="192"/>
      <c r="G26" s="192"/>
      <c r="I26" s="177"/>
    </row>
    <row r="27" spans="1:22" ht="17.25" x14ac:dyDescent="0.3">
      <c r="A27" s="189"/>
      <c r="B27" s="190"/>
      <c r="C27" s="191"/>
      <c r="D27" s="191"/>
      <c r="E27" s="192"/>
      <c r="F27" s="192"/>
      <c r="G27" s="192"/>
      <c r="I27" s="177"/>
    </row>
    <row r="28" spans="1:22" ht="17.25" x14ac:dyDescent="0.3">
      <c r="A28" s="405" t="s">
        <v>282</v>
      </c>
      <c r="B28" s="406"/>
      <c r="C28" s="193"/>
      <c r="D28" s="193"/>
      <c r="E28" s="194"/>
      <c r="F28" s="194"/>
      <c r="G28" s="194"/>
      <c r="I28" s="177"/>
    </row>
    <row r="29" spans="1:22" ht="17.25" x14ac:dyDescent="0.3">
      <c r="A29" s="195"/>
      <c r="B29" s="195"/>
      <c r="C29" s="195"/>
      <c r="D29" s="195"/>
      <c r="E29" s="195"/>
      <c r="F29" s="195"/>
      <c r="G29" s="195"/>
      <c r="H29" s="168"/>
      <c r="I29" s="177"/>
      <c r="J29" s="175"/>
      <c r="K29" s="172"/>
      <c r="L29" s="172"/>
      <c r="M29" s="169"/>
      <c r="N29" s="169"/>
      <c r="O29" s="169"/>
      <c r="P29" s="169"/>
      <c r="Q29" s="169"/>
      <c r="R29" s="169"/>
      <c r="S29" s="169"/>
      <c r="T29" s="169"/>
      <c r="U29" s="169"/>
      <c r="V29" s="169"/>
    </row>
    <row r="30" spans="1:22" ht="17.25" x14ac:dyDescent="0.3">
      <c r="A30" s="195"/>
      <c r="B30" s="195"/>
      <c r="C30" s="195"/>
      <c r="D30" s="195"/>
      <c r="E30" s="195"/>
      <c r="F30" s="195"/>
      <c r="G30" s="195"/>
      <c r="H30" s="168"/>
      <c r="I30" s="178"/>
      <c r="J30" s="172"/>
      <c r="K30" s="172"/>
      <c r="L30" s="172"/>
      <c r="M30" s="169"/>
      <c r="N30" s="169"/>
      <c r="O30" s="169"/>
      <c r="P30" s="169"/>
      <c r="Q30" s="169"/>
      <c r="R30" s="169"/>
      <c r="S30" s="169"/>
      <c r="T30" s="169"/>
      <c r="U30" s="169"/>
      <c r="V30" s="169"/>
    </row>
    <row r="31" spans="1:22" x14ac:dyDescent="0.25">
      <c r="A31" s="169"/>
      <c r="B31" s="169"/>
      <c r="C31" s="169"/>
      <c r="D31" s="169"/>
      <c r="E31" s="169"/>
      <c r="F31" s="169"/>
      <c r="G31" s="169"/>
      <c r="H31" s="168"/>
      <c r="I31" s="178"/>
      <c r="J31" s="172"/>
      <c r="K31" s="172"/>
      <c r="L31" s="172"/>
      <c r="M31" s="169"/>
      <c r="N31" s="169"/>
      <c r="O31" s="169"/>
      <c r="P31" s="169"/>
      <c r="Q31" s="169"/>
      <c r="R31" s="169"/>
      <c r="S31" s="169"/>
      <c r="T31" s="169"/>
      <c r="U31" s="169"/>
      <c r="V31" s="169"/>
    </row>
    <row r="32" spans="1:22" x14ac:dyDescent="0.25">
      <c r="A32" s="169"/>
      <c r="B32" s="169"/>
      <c r="C32" s="169"/>
      <c r="D32" s="169"/>
      <c r="E32" s="169"/>
      <c r="F32" s="169"/>
      <c r="G32" s="169"/>
      <c r="H32" s="168"/>
      <c r="I32" s="178"/>
      <c r="J32" s="172"/>
      <c r="K32" s="172"/>
      <c r="L32" s="172"/>
      <c r="M32" s="169"/>
      <c r="N32" s="169"/>
      <c r="O32" s="169"/>
      <c r="P32" s="169"/>
      <c r="Q32" s="169"/>
      <c r="R32" s="169"/>
      <c r="S32" s="169"/>
      <c r="T32" s="169"/>
      <c r="U32" s="169"/>
      <c r="V32" s="169"/>
    </row>
    <row r="33" spans="1:22" x14ac:dyDescent="0.25">
      <c r="A33" s="169"/>
      <c r="B33" s="169"/>
      <c r="C33" s="169"/>
      <c r="D33" s="169"/>
      <c r="E33" s="169"/>
      <c r="F33" s="169"/>
      <c r="G33" s="169"/>
      <c r="H33" s="168"/>
      <c r="I33" s="178"/>
      <c r="J33" s="172"/>
      <c r="K33" s="172"/>
      <c r="L33" s="172"/>
      <c r="M33" s="169"/>
      <c r="N33" s="169"/>
      <c r="O33" s="169"/>
      <c r="P33" s="169"/>
      <c r="Q33" s="169"/>
      <c r="R33" s="169"/>
      <c r="S33" s="169"/>
      <c r="T33" s="169"/>
      <c r="U33" s="169"/>
      <c r="V33" s="169"/>
    </row>
    <row r="34" spans="1:22" x14ac:dyDescent="0.25">
      <c r="A34" s="169"/>
      <c r="B34" s="169"/>
      <c r="C34" s="169"/>
      <c r="D34" s="169"/>
      <c r="E34" s="169"/>
      <c r="F34" s="169"/>
      <c r="G34" s="169"/>
      <c r="H34" s="168"/>
      <c r="I34" s="178"/>
      <c r="J34" s="172"/>
      <c r="K34" s="172"/>
      <c r="L34" s="172"/>
      <c r="M34" s="169"/>
      <c r="N34" s="169"/>
      <c r="O34" s="169"/>
      <c r="P34" s="169"/>
      <c r="Q34" s="169"/>
      <c r="R34" s="169"/>
      <c r="S34" s="169"/>
      <c r="T34" s="169"/>
      <c r="U34" s="169"/>
      <c r="V34" s="169"/>
    </row>
    <row r="35" spans="1:22" x14ac:dyDescent="0.25">
      <c r="A35" s="169"/>
      <c r="B35" s="169"/>
      <c r="C35" s="169"/>
      <c r="D35" s="169"/>
      <c r="E35" s="169"/>
      <c r="F35" s="169"/>
      <c r="G35" s="169"/>
      <c r="H35" s="168"/>
      <c r="I35" s="178"/>
      <c r="J35" s="172"/>
      <c r="K35" s="172"/>
      <c r="L35" s="172"/>
      <c r="M35" s="169"/>
      <c r="N35" s="169"/>
      <c r="O35" s="169"/>
      <c r="P35" s="169"/>
      <c r="Q35" s="169"/>
      <c r="R35" s="169"/>
      <c r="S35" s="169"/>
      <c r="T35" s="169"/>
      <c r="U35" s="169"/>
      <c r="V35" s="169"/>
    </row>
    <row r="36" spans="1:22" x14ac:dyDescent="0.25">
      <c r="A36" s="169"/>
      <c r="B36" s="169"/>
      <c r="C36" s="169"/>
      <c r="D36" s="169"/>
      <c r="E36" s="169"/>
      <c r="F36" s="169"/>
      <c r="G36" s="169"/>
      <c r="H36" s="168"/>
      <c r="I36" s="178"/>
      <c r="J36" s="172"/>
      <c r="K36" s="172"/>
      <c r="L36" s="172"/>
      <c r="M36" s="169"/>
      <c r="N36" s="169"/>
      <c r="O36" s="169"/>
      <c r="P36" s="169"/>
      <c r="Q36" s="169"/>
      <c r="R36" s="169"/>
      <c r="S36" s="169"/>
      <c r="T36" s="169"/>
      <c r="U36" s="169"/>
      <c r="V36" s="169"/>
    </row>
    <row r="37" spans="1:22" x14ac:dyDescent="0.25">
      <c r="A37" s="169"/>
      <c r="B37" s="169"/>
      <c r="C37" s="169"/>
      <c r="D37" s="169"/>
      <c r="E37" s="169"/>
      <c r="F37" s="169"/>
      <c r="G37" s="169"/>
      <c r="H37" s="168"/>
      <c r="I37" s="178"/>
      <c r="J37" s="172"/>
      <c r="K37" s="172"/>
      <c r="L37" s="172"/>
      <c r="M37" s="169"/>
      <c r="N37" s="169"/>
      <c r="O37" s="169"/>
      <c r="P37" s="169"/>
      <c r="Q37" s="169"/>
      <c r="R37" s="169"/>
      <c r="S37" s="169"/>
      <c r="T37" s="169"/>
      <c r="U37" s="169"/>
      <c r="V37" s="169"/>
    </row>
  </sheetData>
  <mergeCells count="26">
    <mergeCell ref="A1:G3"/>
    <mergeCell ref="D7:E7"/>
    <mergeCell ref="B7:C7"/>
    <mergeCell ref="E11:G11"/>
    <mergeCell ref="B16:G16"/>
    <mergeCell ref="A4:G4"/>
    <mergeCell ref="A5:G5"/>
    <mergeCell ref="A11:D11"/>
    <mergeCell ref="B9:G9"/>
    <mergeCell ref="B10:G10"/>
    <mergeCell ref="B6:C6"/>
    <mergeCell ref="D6:G6"/>
    <mergeCell ref="F7:G7"/>
    <mergeCell ref="A28:B28"/>
    <mergeCell ref="A20:A21"/>
    <mergeCell ref="B20:B21"/>
    <mergeCell ref="C20:D20"/>
    <mergeCell ref="E20:G20"/>
    <mergeCell ref="A18:G18"/>
    <mergeCell ref="B15:C15"/>
    <mergeCell ref="D15:E15"/>
    <mergeCell ref="F15:G15"/>
    <mergeCell ref="B13:G13"/>
    <mergeCell ref="D14:E14"/>
    <mergeCell ref="B14:C14"/>
    <mergeCell ref="F14:G14"/>
  </mergeCells>
  <pageMargins left="0.511811024" right="0.511811024" top="0.78740157499999996" bottom="0.78740157499999996" header="0.31496062000000002" footer="0.31496062000000002"/>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7"/>
  <sheetViews>
    <sheetView tabSelected="1" topLeftCell="A63" zoomScale="70" zoomScaleNormal="70" workbookViewId="0">
      <selection activeCell="I80" sqref="I80"/>
    </sheetView>
  </sheetViews>
  <sheetFormatPr defaultRowHeight="15" x14ac:dyDescent="0.25"/>
  <cols>
    <col min="1" max="6" width="9.140625" style="234"/>
    <col min="7" max="7" width="27.7109375" style="234" customWidth="1"/>
    <col min="8" max="8" width="17" style="234" customWidth="1"/>
    <col min="9" max="9" width="31" style="234" customWidth="1"/>
    <col min="10" max="10" width="18.42578125" style="234" customWidth="1"/>
    <col min="11" max="11" width="9.140625" style="234"/>
    <col min="12" max="12" width="11.28515625" style="234" bestFit="1" customWidth="1"/>
    <col min="13" max="13" width="91.85546875" style="234" customWidth="1"/>
    <col min="14" max="16384" width="9.140625" style="234"/>
  </cols>
  <sheetData>
    <row r="1" spans="1:9" ht="91.5" customHeight="1" x14ac:dyDescent="0.25">
      <c r="A1" s="348"/>
      <c r="B1" s="349"/>
      <c r="C1" s="349"/>
      <c r="D1" s="349"/>
      <c r="E1" s="349"/>
      <c r="F1" s="349"/>
      <c r="G1" s="349"/>
      <c r="H1" s="349"/>
      <c r="I1" s="349"/>
    </row>
    <row r="2" spans="1:9" ht="56.25" customHeight="1" x14ac:dyDescent="0.25">
      <c r="A2" s="350" t="s">
        <v>61</v>
      </c>
      <c r="B2" s="351"/>
      <c r="C2" s="351"/>
      <c r="D2" s="351"/>
      <c r="E2" s="351"/>
      <c r="F2" s="351"/>
      <c r="G2" s="351"/>
      <c r="H2" s="351"/>
      <c r="I2" s="352"/>
    </row>
    <row r="3" spans="1:9" ht="18.75" hidden="1" x14ac:dyDescent="0.25">
      <c r="A3" s="353"/>
      <c r="B3" s="353"/>
      <c r="C3" s="353"/>
      <c r="D3" s="353"/>
      <c r="E3" s="353"/>
      <c r="F3" s="353"/>
      <c r="G3" s="353"/>
      <c r="H3" s="353"/>
      <c r="I3" s="353"/>
    </row>
    <row r="4" spans="1:9" ht="18.75" hidden="1" x14ac:dyDescent="0.25">
      <c r="A4" s="353"/>
      <c r="B4" s="354"/>
      <c r="C4" s="354"/>
      <c r="D4" s="354"/>
      <c r="E4" s="354"/>
      <c r="F4" s="354"/>
      <c r="G4" s="354"/>
      <c r="H4" s="354"/>
      <c r="I4" s="354"/>
    </row>
    <row r="5" spans="1:9" ht="1.5" hidden="1" customHeight="1" x14ac:dyDescent="0.25">
      <c r="A5" s="355"/>
      <c r="B5" s="355"/>
      <c r="C5" s="355"/>
      <c r="D5" s="355"/>
      <c r="E5" s="355"/>
      <c r="F5" s="355"/>
      <c r="G5" s="355"/>
      <c r="H5" s="355"/>
      <c r="I5" s="355"/>
    </row>
    <row r="6" spans="1:9" ht="18.75" x14ac:dyDescent="0.25">
      <c r="A6" s="328" t="s">
        <v>0</v>
      </c>
      <c r="B6" s="329"/>
      <c r="C6" s="329"/>
      <c r="D6" s="329"/>
      <c r="E6" s="329"/>
      <c r="F6" s="329"/>
      <c r="G6" s="329"/>
      <c r="H6" s="329"/>
      <c r="I6" s="330"/>
    </row>
    <row r="7" spans="1:9" ht="24" customHeight="1" x14ac:dyDescent="0.25">
      <c r="A7" s="235" t="s">
        <v>1</v>
      </c>
      <c r="B7" s="321" t="s">
        <v>2</v>
      </c>
      <c r="C7" s="322"/>
      <c r="D7" s="322"/>
      <c r="E7" s="322"/>
      <c r="F7" s="322"/>
      <c r="G7" s="323"/>
      <c r="H7" s="346"/>
      <c r="I7" s="347"/>
    </row>
    <row r="8" spans="1:9" ht="21.75" customHeight="1" x14ac:dyDescent="0.25">
      <c r="A8" s="235" t="s">
        <v>3</v>
      </c>
      <c r="B8" s="321" t="s">
        <v>287</v>
      </c>
      <c r="C8" s="322"/>
      <c r="D8" s="322"/>
      <c r="E8" s="322"/>
      <c r="F8" s="322"/>
      <c r="G8" s="323"/>
      <c r="H8" s="344"/>
      <c r="I8" s="345"/>
    </row>
    <row r="9" spans="1:9" ht="27.75" customHeight="1" x14ac:dyDescent="0.25">
      <c r="A9" s="235" t="s">
        <v>4</v>
      </c>
      <c r="B9" s="321" t="s">
        <v>289</v>
      </c>
      <c r="C9" s="322"/>
      <c r="D9" s="322"/>
      <c r="E9" s="322"/>
      <c r="F9" s="322"/>
      <c r="G9" s="323"/>
      <c r="H9" s="344"/>
      <c r="I9" s="345"/>
    </row>
    <row r="10" spans="1:9" ht="21.75" customHeight="1" x14ac:dyDescent="0.25">
      <c r="A10" s="235" t="s">
        <v>5</v>
      </c>
      <c r="B10" s="321" t="s">
        <v>6</v>
      </c>
      <c r="C10" s="322"/>
      <c r="D10" s="322"/>
      <c r="E10" s="322"/>
      <c r="F10" s="322"/>
      <c r="G10" s="323"/>
      <c r="H10" s="344"/>
      <c r="I10" s="345"/>
    </row>
    <row r="11" spans="1:9" ht="21.75" customHeight="1" x14ac:dyDescent="0.25">
      <c r="A11" s="235" t="s">
        <v>7</v>
      </c>
      <c r="B11" s="321" t="s">
        <v>8</v>
      </c>
      <c r="C11" s="322"/>
      <c r="D11" s="322"/>
      <c r="E11" s="322"/>
      <c r="F11" s="322"/>
      <c r="G11" s="323"/>
      <c r="H11" s="344">
        <v>12</v>
      </c>
      <c r="I11" s="345"/>
    </row>
    <row r="12" spans="1:9" ht="24" customHeight="1" x14ac:dyDescent="0.25">
      <c r="A12" s="235" t="s">
        <v>9</v>
      </c>
      <c r="B12" s="321" t="s">
        <v>286</v>
      </c>
      <c r="C12" s="322"/>
      <c r="D12" s="322"/>
      <c r="E12" s="322"/>
      <c r="F12" s="322"/>
      <c r="G12" s="323"/>
      <c r="H12" s="344"/>
      <c r="I12" s="345"/>
    </row>
    <row r="13" spans="1:9" ht="18.75" customHeight="1" x14ac:dyDescent="0.25">
      <c r="A13" s="331"/>
      <c r="B13" s="332"/>
      <c r="C13" s="332"/>
      <c r="D13" s="332"/>
      <c r="E13" s="332"/>
      <c r="F13" s="332"/>
      <c r="G13" s="332"/>
      <c r="H13" s="332"/>
      <c r="I13" s="333"/>
    </row>
    <row r="14" spans="1:9" ht="24.75" customHeight="1" x14ac:dyDescent="0.25">
      <c r="A14" s="328" t="s">
        <v>10</v>
      </c>
      <c r="B14" s="329"/>
      <c r="C14" s="329"/>
      <c r="D14" s="329"/>
      <c r="E14" s="329"/>
      <c r="F14" s="329"/>
      <c r="G14" s="329"/>
      <c r="H14" s="329"/>
      <c r="I14" s="330"/>
    </row>
    <row r="15" spans="1:9" ht="50.25" customHeight="1" x14ac:dyDescent="0.25">
      <c r="A15" s="235">
        <v>1</v>
      </c>
      <c r="B15" s="321" t="s">
        <v>288</v>
      </c>
      <c r="C15" s="322"/>
      <c r="D15" s="322"/>
      <c r="E15" s="322"/>
      <c r="F15" s="322"/>
      <c r="G15" s="323"/>
      <c r="H15" s="334"/>
      <c r="I15" s="335"/>
    </row>
    <row r="16" spans="1:9" ht="18.75" x14ac:dyDescent="0.25">
      <c r="A16" s="235">
        <v>2</v>
      </c>
      <c r="B16" s="321" t="s">
        <v>11</v>
      </c>
      <c r="C16" s="322"/>
      <c r="D16" s="322"/>
      <c r="E16" s="322"/>
      <c r="F16" s="322"/>
      <c r="G16" s="323"/>
      <c r="H16" s="326"/>
      <c r="I16" s="327"/>
    </row>
    <row r="17" spans="1:13" ht="18.75" x14ac:dyDescent="0.25">
      <c r="A17" s="235">
        <v>3</v>
      </c>
      <c r="B17" s="321" t="s">
        <v>62</v>
      </c>
      <c r="C17" s="322"/>
      <c r="D17" s="322"/>
      <c r="E17" s="322"/>
      <c r="F17" s="322"/>
      <c r="G17" s="323"/>
      <c r="H17" s="324"/>
      <c r="I17" s="325"/>
    </row>
    <row r="18" spans="1:13" ht="18.75" x14ac:dyDescent="0.25">
      <c r="A18" s="235">
        <v>4</v>
      </c>
      <c r="B18" s="321" t="s">
        <v>12</v>
      </c>
      <c r="C18" s="322"/>
      <c r="D18" s="322"/>
      <c r="E18" s="322"/>
      <c r="F18" s="322"/>
      <c r="G18" s="323"/>
      <c r="H18" s="326"/>
      <c r="I18" s="327"/>
    </row>
    <row r="19" spans="1:13" ht="18.75" x14ac:dyDescent="0.3">
      <c r="A19" s="236">
        <v>5</v>
      </c>
      <c r="B19" s="321" t="s">
        <v>13</v>
      </c>
      <c r="C19" s="322"/>
      <c r="D19" s="322"/>
      <c r="E19" s="322"/>
      <c r="F19" s="322"/>
      <c r="G19" s="323"/>
      <c r="H19" s="339"/>
      <c r="I19" s="340"/>
      <c r="J19" s="237"/>
    </row>
    <row r="20" spans="1:13" ht="18.75" x14ac:dyDescent="0.25">
      <c r="A20" s="341"/>
      <c r="B20" s="342"/>
      <c r="C20" s="342"/>
      <c r="D20" s="342"/>
      <c r="E20" s="342"/>
      <c r="F20" s="342"/>
      <c r="G20" s="342"/>
      <c r="H20" s="342"/>
      <c r="I20" s="343"/>
    </row>
    <row r="21" spans="1:13" ht="24.95" customHeight="1" x14ac:dyDescent="0.25">
      <c r="A21" s="336" t="s">
        <v>14</v>
      </c>
      <c r="B21" s="337"/>
      <c r="C21" s="337"/>
      <c r="D21" s="337"/>
      <c r="E21" s="337"/>
      <c r="F21" s="337"/>
      <c r="G21" s="337"/>
      <c r="H21" s="337"/>
      <c r="I21" s="338"/>
    </row>
    <row r="22" spans="1:13" ht="34.5" customHeight="1" x14ac:dyDescent="0.25">
      <c r="A22" s="238">
        <v>1</v>
      </c>
      <c r="B22" s="318" t="s">
        <v>15</v>
      </c>
      <c r="C22" s="319"/>
      <c r="D22" s="319"/>
      <c r="E22" s="319"/>
      <c r="F22" s="319"/>
      <c r="G22" s="320"/>
      <c r="H22" s="238" t="s">
        <v>296</v>
      </c>
      <c r="I22" s="239" t="s">
        <v>16</v>
      </c>
      <c r="K22" s="240"/>
      <c r="L22" s="240"/>
    </row>
    <row r="23" spans="1:13" ht="20.100000000000001" customHeight="1" x14ac:dyDescent="0.25">
      <c r="A23" s="241" t="s">
        <v>1</v>
      </c>
      <c r="B23" s="302" t="s">
        <v>41</v>
      </c>
      <c r="C23" s="303"/>
      <c r="D23" s="303"/>
      <c r="E23" s="303"/>
      <c r="F23" s="303"/>
      <c r="G23" s="303"/>
      <c r="H23" s="304"/>
      <c r="I23" s="289">
        <v>0</v>
      </c>
    </row>
    <row r="24" spans="1:13" ht="20.100000000000001" customHeight="1" x14ac:dyDescent="0.3">
      <c r="A24" s="241" t="s">
        <v>3</v>
      </c>
      <c r="B24" s="305" t="s">
        <v>42</v>
      </c>
      <c r="C24" s="306"/>
      <c r="D24" s="306"/>
      <c r="E24" s="306"/>
      <c r="F24" s="306"/>
      <c r="G24" s="307"/>
      <c r="H24" s="228">
        <v>0.3</v>
      </c>
      <c r="I24" s="243">
        <f>I23*H24</f>
        <v>0</v>
      </c>
      <c r="J24" s="240"/>
      <c r="L24" s="240"/>
      <c r="M24" s="247"/>
    </row>
    <row r="25" spans="1:13" ht="20.100000000000001" customHeight="1" x14ac:dyDescent="0.25">
      <c r="A25" s="241" t="s">
        <v>4</v>
      </c>
      <c r="B25" s="305" t="s">
        <v>54</v>
      </c>
      <c r="C25" s="306"/>
      <c r="D25" s="306"/>
      <c r="E25" s="306"/>
      <c r="F25" s="306"/>
      <c r="G25" s="307"/>
      <c r="H25" s="228">
        <v>0.35</v>
      </c>
      <c r="I25" s="243">
        <f>((I23+I24)/220)*H25*105</f>
        <v>0</v>
      </c>
      <c r="L25" s="248"/>
    </row>
    <row r="26" spans="1:13" ht="20.100000000000001" customHeight="1" x14ac:dyDescent="0.25">
      <c r="A26" s="241" t="s">
        <v>5</v>
      </c>
      <c r="B26" s="305" t="s">
        <v>297</v>
      </c>
      <c r="C26" s="308"/>
      <c r="D26" s="308"/>
      <c r="E26" s="308"/>
      <c r="F26" s="308"/>
      <c r="G26" s="309"/>
      <c r="H26" s="249">
        <v>15</v>
      </c>
      <c r="I26" s="243">
        <f>((I23/440)+(I23*H24/440))*(15)</f>
        <v>0</v>
      </c>
      <c r="L26" s="248"/>
    </row>
    <row r="27" spans="1:13" ht="20.100000000000001" customHeight="1" x14ac:dyDescent="0.25">
      <c r="A27" s="241" t="s">
        <v>7</v>
      </c>
      <c r="B27" s="305" t="s">
        <v>298</v>
      </c>
      <c r="C27" s="308"/>
      <c r="D27" s="308"/>
      <c r="E27" s="308"/>
      <c r="F27" s="308"/>
      <c r="G27" s="309"/>
      <c r="H27" s="249"/>
      <c r="I27" s="243"/>
      <c r="J27" s="250"/>
      <c r="L27" s="248"/>
    </row>
    <row r="28" spans="1:13" ht="24.95" customHeight="1" x14ac:dyDescent="0.25">
      <c r="A28" s="241"/>
      <c r="B28" s="244"/>
      <c r="C28" s="245"/>
      <c r="D28" s="245"/>
      <c r="E28" s="245"/>
      <c r="F28" s="245"/>
      <c r="G28" s="246"/>
      <c r="H28" s="251"/>
      <c r="I28" s="243"/>
      <c r="J28" s="240"/>
      <c r="L28" s="248"/>
    </row>
    <row r="29" spans="1:13" ht="24.95" customHeight="1" x14ac:dyDescent="0.25">
      <c r="A29" s="241"/>
      <c r="B29" s="310"/>
      <c r="C29" s="310"/>
      <c r="D29" s="310"/>
      <c r="E29" s="310"/>
      <c r="F29" s="310"/>
      <c r="G29" s="310"/>
      <c r="H29" s="252"/>
      <c r="I29" s="243"/>
      <c r="J29" s="253"/>
      <c r="L29" s="248"/>
    </row>
    <row r="30" spans="1:13" ht="24.95" customHeight="1" x14ac:dyDescent="0.3">
      <c r="A30" s="254"/>
      <c r="B30" s="310"/>
      <c r="C30" s="310"/>
      <c r="D30" s="310"/>
      <c r="E30" s="310"/>
      <c r="F30" s="310"/>
      <c r="G30" s="310"/>
      <c r="H30" s="255"/>
      <c r="I30" s="243"/>
      <c r="L30" s="256"/>
    </row>
    <row r="31" spans="1:13" ht="20.100000000000001" customHeight="1" x14ac:dyDescent="0.25">
      <c r="A31" s="312" t="s">
        <v>17</v>
      </c>
      <c r="B31" s="313"/>
      <c r="C31" s="313"/>
      <c r="D31" s="313"/>
      <c r="E31" s="313"/>
      <c r="F31" s="313"/>
      <c r="G31" s="313"/>
      <c r="H31" s="314"/>
      <c r="I31" s="257">
        <f>I23+I24+I25+I26+I27+I28+I29+I30</f>
        <v>0</v>
      </c>
      <c r="L31" s="256"/>
    </row>
    <row r="32" spans="1:13" ht="20.100000000000001" customHeight="1" x14ac:dyDescent="0.25">
      <c r="A32" s="315" t="s">
        <v>69</v>
      </c>
      <c r="B32" s="316"/>
      <c r="C32" s="316"/>
      <c r="D32" s="316"/>
      <c r="E32" s="316"/>
      <c r="F32" s="316"/>
      <c r="G32" s="316"/>
      <c r="H32" s="316"/>
      <c r="I32" s="317"/>
      <c r="L32" s="256"/>
    </row>
    <row r="33" spans="1:12" ht="24.95" customHeight="1" x14ac:dyDescent="0.25">
      <c r="A33" s="258" t="s">
        <v>18</v>
      </c>
      <c r="B33" s="318" t="s">
        <v>19</v>
      </c>
      <c r="C33" s="319"/>
      <c r="D33" s="319"/>
      <c r="E33" s="319"/>
      <c r="F33" s="319"/>
      <c r="G33" s="320"/>
      <c r="H33" s="259" t="s">
        <v>20</v>
      </c>
      <c r="I33" s="260" t="s">
        <v>16</v>
      </c>
      <c r="L33" s="256"/>
    </row>
    <row r="34" spans="1:12" ht="24.95" customHeight="1" x14ac:dyDescent="0.25">
      <c r="A34" s="261" t="s">
        <v>1</v>
      </c>
      <c r="B34" s="302" t="s">
        <v>43</v>
      </c>
      <c r="C34" s="303"/>
      <c r="D34" s="303"/>
      <c r="E34" s="303"/>
      <c r="F34" s="303"/>
      <c r="G34" s="304"/>
      <c r="H34" s="227">
        <v>8.3299999999999999E-2</v>
      </c>
      <c r="I34" s="243">
        <f>I31*H34</f>
        <v>0</v>
      </c>
      <c r="L34" s="256"/>
    </row>
    <row r="35" spans="1:12" ht="20.100000000000001" customHeight="1" x14ac:dyDescent="0.25">
      <c r="A35" s="261" t="s">
        <v>3</v>
      </c>
      <c r="B35" s="302" t="s">
        <v>21</v>
      </c>
      <c r="C35" s="303"/>
      <c r="D35" s="303"/>
      <c r="E35" s="303"/>
      <c r="F35" s="303"/>
      <c r="G35" s="304"/>
      <c r="H35" s="227">
        <v>0.1111</v>
      </c>
      <c r="I35" s="243">
        <f>I31*H35</f>
        <v>0</v>
      </c>
      <c r="L35" s="256"/>
    </row>
    <row r="36" spans="1:12" ht="20.100000000000001" customHeight="1" x14ac:dyDescent="0.25">
      <c r="A36" s="311" t="s">
        <v>22</v>
      </c>
      <c r="B36" s="311"/>
      <c r="C36" s="311"/>
      <c r="D36" s="311"/>
      <c r="E36" s="311"/>
      <c r="F36" s="311"/>
      <c r="G36" s="311"/>
      <c r="H36" s="262">
        <v>0.19440000000000002</v>
      </c>
      <c r="I36" s="263">
        <f>I34+I35</f>
        <v>0</v>
      </c>
      <c r="L36" s="256"/>
    </row>
    <row r="37" spans="1:12" ht="20.100000000000001" customHeight="1" x14ac:dyDescent="0.25">
      <c r="A37" s="264" t="s">
        <v>23</v>
      </c>
      <c r="B37" s="318" t="s">
        <v>24</v>
      </c>
      <c r="C37" s="319"/>
      <c r="D37" s="319"/>
      <c r="E37" s="319"/>
      <c r="F37" s="319"/>
      <c r="G37" s="320"/>
      <c r="H37" s="259" t="s">
        <v>20</v>
      </c>
      <c r="I37" s="265" t="s">
        <v>16</v>
      </c>
    </row>
    <row r="38" spans="1:12" ht="20.100000000000001" customHeight="1" x14ac:dyDescent="0.25">
      <c r="A38" s="266" t="s">
        <v>1</v>
      </c>
      <c r="B38" s="373" t="s">
        <v>168</v>
      </c>
      <c r="C38" s="374"/>
      <c r="D38" s="374"/>
      <c r="E38" s="374"/>
      <c r="F38" s="374"/>
      <c r="G38" s="375"/>
      <c r="H38" s="233">
        <v>0.2</v>
      </c>
      <c r="I38" s="243">
        <f>(I31+I36)*H38</f>
        <v>0</v>
      </c>
    </row>
    <row r="39" spans="1:12" ht="20.100000000000001" customHeight="1" x14ac:dyDescent="0.25">
      <c r="A39" s="266" t="s">
        <v>3</v>
      </c>
      <c r="B39" s="363" t="s">
        <v>109</v>
      </c>
      <c r="C39" s="376"/>
      <c r="D39" s="376"/>
      <c r="E39" s="376"/>
      <c r="F39" s="376"/>
      <c r="G39" s="377"/>
      <c r="H39" s="228">
        <v>1.4999999999999999E-2</v>
      </c>
      <c r="I39" s="243">
        <f>(I31+I36)*H39</f>
        <v>0</v>
      </c>
    </row>
    <row r="40" spans="1:12" ht="20.100000000000001" customHeight="1" x14ac:dyDescent="0.25">
      <c r="A40" s="266" t="s">
        <v>4</v>
      </c>
      <c r="B40" s="363" t="s">
        <v>25</v>
      </c>
      <c r="C40" s="364"/>
      <c r="D40" s="364"/>
      <c r="E40" s="364"/>
      <c r="F40" s="364"/>
      <c r="G40" s="365"/>
      <c r="H40" s="228">
        <v>0.01</v>
      </c>
      <c r="I40" s="243">
        <f>(I31+I36)*H40</f>
        <v>0</v>
      </c>
    </row>
    <row r="41" spans="1:12" ht="20.100000000000001" customHeight="1" x14ac:dyDescent="0.25">
      <c r="A41" s="266" t="s">
        <v>5</v>
      </c>
      <c r="B41" s="363" t="s">
        <v>28</v>
      </c>
      <c r="C41" s="364"/>
      <c r="D41" s="364"/>
      <c r="E41" s="364"/>
      <c r="F41" s="364"/>
      <c r="G41" s="365"/>
      <c r="H41" s="228">
        <v>2E-3</v>
      </c>
      <c r="I41" s="243">
        <f>(I31+I36)*H41</f>
        <v>0</v>
      </c>
    </row>
    <row r="42" spans="1:12" ht="20.100000000000001" customHeight="1" x14ac:dyDescent="0.25">
      <c r="A42" s="266" t="s">
        <v>7</v>
      </c>
      <c r="B42" s="363" t="s">
        <v>113</v>
      </c>
      <c r="C42" s="364"/>
      <c r="D42" s="364"/>
      <c r="E42" s="364"/>
      <c r="F42" s="364"/>
      <c r="G42" s="365"/>
      <c r="H42" s="228">
        <v>2.5000000000000001E-2</v>
      </c>
      <c r="I42" s="243">
        <f>(I31+I36)*H42</f>
        <v>0</v>
      </c>
    </row>
    <row r="43" spans="1:12" ht="21" customHeight="1" x14ac:dyDescent="0.25">
      <c r="A43" s="266" t="s">
        <v>9</v>
      </c>
      <c r="B43" s="363" t="s">
        <v>30</v>
      </c>
      <c r="C43" s="364"/>
      <c r="D43" s="364"/>
      <c r="E43" s="364"/>
      <c r="F43" s="364"/>
      <c r="G43" s="365"/>
      <c r="H43" s="228">
        <v>0.08</v>
      </c>
      <c r="I43" s="243">
        <v>0</v>
      </c>
    </row>
    <row r="44" spans="1:12" ht="24.95" customHeight="1" x14ac:dyDescent="0.25">
      <c r="A44" s="266" t="s">
        <v>27</v>
      </c>
      <c r="B44" s="366" t="s">
        <v>167</v>
      </c>
      <c r="C44" s="367"/>
      <c r="D44" s="367"/>
      <c r="E44" s="367"/>
      <c r="F44" s="367"/>
      <c r="G44" s="368"/>
      <c r="H44" s="233">
        <v>0.03</v>
      </c>
      <c r="I44" s="243">
        <f>(I31+I36)*H44</f>
        <v>0</v>
      </c>
    </row>
    <row r="45" spans="1:12" ht="24.95" customHeight="1" x14ac:dyDescent="0.25">
      <c r="A45" s="267" t="s">
        <v>29</v>
      </c>
      <c r="B45" s="363" t="s">
        <v>26</v>
      </c>
      <c r="C45" s="364"/>
      <c r="D45" s="364"/>
      <c r="E45" s="364"/>
      <c r="F45" s="364"/>
      <c r="G45" s="365"/>
      <c r="H45" s="229">
        <v>6.0000000000000001E-3</v>
      </c>
      <c r="I45" s="243">
        <f>(I31+I36)*H45</f>
        <v>0</v>
      </c>
    </row>
    <row r="46" spans="1:12" ht="20.100000000000001" customHeight="1" x14ac:dyDescent="0.25">
      <c r="A46" s="356" t="s">
        <v>22</v>
      </c>
      <c r="B46" s="361"/>
      <c r="C46" s="361"/>
      <c r="D46" s="361"/>
      <c r="E46" s="361"/>
      <c r="F46" s="361"/>
      <c r="G46" s="362"/>
      <c r="H46" s="262">
        <v>0.3680000000000001</v>
      </c>
      <c r="I46" s="263">
        <f>I38+I39+I40+I41+I42+I43+I44+I45</f>
        <v>0</v>
      </c>
    </row>
    <row r="47" spans="1:12" ht="20.100000000000001" customHeight="1" x14ac:dyDescent="0.25">
      <c r="A47" s="369" t="s">
        <v>60</v>
      </c>
      <c r="B47" s="357"/>
      <c r="C47" s="357"/>
      <c r="D47" s="357"/>
      <c r="E47" s="357"/>
      <c r="F47" s="357"/>
      <c r="G47" s="357"/>
      <c r="H47" s="357"/>
      <c r="I47" s="358"/>
    </row>
    <row r="48" spans="1:12" ht="20.100000000000001" customHeight="1" x14ac:dyDescent="0.25">
      <c r="A48" s="264">
        <v>3</v>
      </c>
      <c r="B48" s="370" t="s">
        <v>64</v>
      </c>
      <c r="C48" s="371"/>
      <c r="D48" s="371"/>
      <c r="E48" s="371"/>
      <c r="F48" s="371"/>
      <c r="G48" s="371"/>
      <c r="H48" s="372"/>
      <c r="I48" s="268" t="s">
        <v>16</v>
      </c>
    </row>
    <row r="49" spans="1:9" ht="24" customHeight="1" x14ac:dyDescent="0.25">
      <c r="A49" s="261" t="s">
        <v>1</v>
      </c>
      <c r="B49" s="302" t="s">
        <v>58</v>
      </c>
      <c r="C49" s="303"/>
      <c r="D49" s="303"/>
      <c r="E49" s="303"/>
      <c r="F49" s="303"/>
      <c r="G49" s="304"/>
      <c r="H49" s="269"/>
      <c r="I49" s="292">
        <v>0</v>
      </c>
    </row>
    <row r="50" spans="1:9" ht="20.100000000000001" customHeight="1" x14ac:dyDescent="0.25">
      <c r="A50" s="261" t="s">
        <v>3</v>
      </c>
      <c r="B50" s="302" t="s">
        <v>44</v>
      </c>
      <c r="C50" s="303"/>
      <c r="D50" s="303"/>
      <c r="E50" s="303"/>
      <c r="F50" s="303"/>
      <c r="G50" s="303"/>
      <c r="H50" s="304"/>
      <c r="I50" s="293">
        <v>0</v>
      </c>
    </row>
    <row r="51" spans="1:9" ht="20.100000000000001" customHeight="1" x14ac:dyDescent="0.25">
      <c r="A51" s="261" t="s">
        <v>4</v>
      </c>
      <c r="B51" s="310" t="s">
        <v>59</v>
      </c>
      <c r="C51" s="310"/>
      <c r="D51" s="310"/>
      <c r="E51" s="310"/>
      <c r="F51" s="310"/>
      <c r="G51" s="310"/>
      <c r="H51" s="255"/>
      <c r="I51" s="293">
        <v>0</v>
      </c>
    </row>
    <row r="52" spans="1:9" ht="20.100000000000001" customHeight="1" x14ac:dyDescent="0.25">
      <c r="A52" s="261" t="s">
        <v>5</v>
      </c>
      <c r="B52" s="310" t="s">
        <v>299</v>
      </c>
      <c r="C52" s="310"/>
      <c r="D52" s="310"/>
      <c r="E52" s="310"/>
      <c r="F52" s="310"/>
      <c r="G52" s="310"/>
      <c r="H52" s="255"/>
      <c r="I52" s="292">
        <v>0</v>
      </c>
    </row>
    <row r="53" spans="1:9" ht="19.5" customHeight="1" x14ac:dyDescent="0.25">
      <c r="A53" s="261" t="s">
        <v>7</v>
      </c>
      <c r="B53" s="310" t="s">
        <v>55</v>
      </c>
      <c r="C53" s="310"/>
      <c r="D53" s="310"/>
      <c r="E53" s="310"/>
      <c r="F53" s="310"/>
      <c r="G53" s="310"/>
      <c r="H53" s="255"/>
      <c r="I53" s="292">
        <v>0</v>
      </c>
    </row>
    <row r="54" spans="1:9" ht="19.5" customHeight="1" x14ac:dyDescent="0.25">
      <c r="A54" s="261" t="s">
        <v>9</v>
      </c>
      <c r="B54" s="302" t="s">
        <v>56</v>
      </c>
      <c r="C54" s="303"/>
      <c r="D54" s="303"/>
      <c r="E54" s="303"/>
      <c r="F54" s="303"/>
      <c r="G54" s="304"/>
      <c r="H54" s="255"/>
      <c r="I54" s="292">
        <v>0</v>
      </c>
    </row>
    <row r="55" spans="1:9" ht="20.25" customHeight="1" x14ac:dyDescent="0.25">
      <c r="A55" s="261" t="s">
        <v>27</v>
      </c>
      <c r="B55" s="302" t="s">
        <v>57</v>
      </c>
      <c r="C55" s="359"/>
      <c r="D55" s="359"/>
      <c r="E55" s="359"/>
      <c r="F55" s="359"/>
      <c r="G55" s="360"/>
      <c r="H55" s="255"/>
      <c r="I55" s="292">
        <v>0</v>
      </c>
    </row>
    <row r="56" spans="1:9" ht="20.100000000000001" customHeight="1" x14ac:dyDescent="0.25">
      <c r="A56" s="261" t="s">
        <v>29</v>
      </c>
      <c r="B56" s="302" t="s">
        <v>300</v>
      </c>
      <c r="C56" s="359"/>
      <c r="D56" s="359"/>
      <c r="E56" s="359"/>
      <c r="F56" s="359"/>
      <c r="G56" s="360"/>
      <c r="H56" s="255"/>
      <c r="I56" s="292">
        <v>0</v>
      </c>
    </row>
    <row r="57" spans="1:9" ht="20.100000000000001" customHeight="1" x14ac:dyDescent="0.25">
      <c r="A57" s="261" t="s">
        <v>301</v>
      </c>
      <c r="B57" s="302" t="s">
        <v>302</v>
      </c>
      <c r="C57" s="359"/>
      <c r="D57" s="359"/>
      <c r="E57" s="359"/>
      <c r="F57" s="359"/>
      <c r="G57" s="360"/>
      <c r="H57" s="255"/>
      <c r="I57" s="292">
        <v>0</v>
      </c>
    </row>
    <row r="58" spans="1:9" ht="20.100000000000001" customHeight="1" x14ac:dyDescent="0.25">
      <c r="A58" s="261" t="s">
        <v>303</v>
      </c>
      <c r="B58" s="302" t="s">
        <v>304</v>
      </c>
      <c r="C58" s="359"/>
      <c r="D58" s="359"/>
      <c r="E58" s="359"/>
      <c r="F58" s="359"/>
      <c r="G58" s="360"/>
      <c r="H58" s="255"/>
      <c r="I58" s="292">
        <v>0</v>
      </c>
    </row>
    <row r="59" spans="1:9" ht="20.100000000000001" customHeight="1" x14ac:dyDescent="0.25">
      <c r="A59" s="261" t="s">
        <v>305</v>
      </c>
      <c r="B59" s="302" t="s">
        <v>306</v>
      </c>
      <c r="C59" s="359"/>
      <c r="D59" s="359"/>
      <c r="E59" s="359"/>
      <c r="F59" s="359"/>
      <c r="G59" s="360"/>
      <c r="H59" s="230">
        <v>0.25</v>
      </c>
      <c r="I59" s="292">
        <f>I23*H59</f>
        <v>0</v>
      </c>
    </row>
    <row r="60" spans="1:9" ht="20.100000000000001" customHeight="1" x14ac:dyDescent="0.25">
      <c r="A60" s="261" t="s">
        <v>27</v>
      </c>
      <c r="B60" s="310" t="s">
        <v>307</v>
      </c>
      <c r="C60" s="310"/>
      <c r="D60" s="310"/>
      <c r="E60" s="310"/>
      <c r="F60" s="310"/>
      <c r="G60" s="310"/>
      <c r="H60" s="255"/>
      <c r="I60" s="292">
        <v>0</v>
      </c>
    </row>
    <row r="61" spans="1:9" ht="24.95" customHeight="1" x14ac:dyDescent="0.25">
      <c r="A61" s="270"/>
      <c r="B61" s="356" t="s">
        <v>22</v>
      </c>
      <c r="C61" s="361"/>
      <c r="D61" s="361"/>
      <c r="E61" s="361"/>
      <c r="F61" s="361"/>
      <c r="G61" s="361"/>
      <c r="H61" s="362"/>
      <c r="I61" s="263">
        <f>SUM(I49:I60)</f>
        <v>0</v>
      </c>
    </row>
    <row r="62" spans="1:9" ht="24.95" customHeight="1" x14ac:dyDescent="0.25">
      <c r="A62" s="315" t="s">
        <v>63</v>
      </c>
      <c r="B62" s="316"/>
      <c r="C62" s="316"/>
      <c r="D62" s="316"/>
      <c r="E62" s="316"/>
      <c r="F62" s="316"/>
      <c r="G62" s="316"/>
      <c r="H62" s="316"/>
      <c r="I62" s="317"/>
    </row>
    <row r="63" spans="1:9" ht="20.100000000000001" customHeight="1" x14ac:dyDescent="0.25">
      <c r="A63" s="238">
        <v>4</v>
      </c>
      <c r="B63" s="318" t="s">
        <v>73</v>
      </c>
      <c r="C63" s="319"/>
      <c r="D63" s="319"/>
      <c r="E63" s="319"/>
      <c r="F63" s="319"/>
      <c r="G63" s="320"/>
      <c r="H63" s="238" t="s">
        <v>20</v>
      </c>
      <c r="I63" s="239" t="s">
        <v>16</v>
      </c>
    </row>
    <row r="64" spans="1:9" ht="20.100000000000001" customHeight="1" x14ac:dyDescent="0.25">
      <c r="A64" s="271" t="s">
        <v>1</v>
      </c>
      <c r="B64" s="310" t="s">
        <v>45</v>
      </c>
      <c r="C64" s="310"/>
      <c r="D64" s="310"/>
      <c r="E64" s="310"/>
      <c r="F64" s="310"/>
      <c r="G64" s="310"/>
      <c r="H64" s="232">
        <v>8.3000000000000001E-3</v>
      </c>
      <c r="I64" s="243">
        <f>I31*H64</f>
        <v>0</v>
      </c>
    </row>
    <row r="65" spans="1:13" ht="20.100000000000001" customHeight="1" x14ac:dyDescent="0.25">
      <c r="A65" s="271" t="s">
        <v>3</v>
      </c>
      <c r="B65" s="302" t="s">
        <v>53</v>
      </c>
      <c r="C65" s="303"/>
      <c r="D65" s="303"/>
      <c r="E65" s="303"/>
      <c r="F65" s="303"/>
      <c r="G65" s="304"/>
      <c r="H65" s="228">
        <f>H64*H43</f>
        <v>6.6399999999999999E-4</v>
      </c>
      <c r="I65" s="243">
        <f>I31*H65</f>
        <v>0</v>
      </c>
    </row>
    <row r="66" spans="1:13" ht="20.100000000000001" customHeight="1" x14ac:dyDescent="0.25">
      <c r="A66" s="272" t="s">
        <v>4</v>
      </c>
      <c r="B66" s="310" t="s">
        <v>52</v>
      </c>
      <c r="C66" s="310"/>
      <c r="D66" s="310"/>
      <c r="E66" s="310"/>
      <c r="F66" s="310"/>
      <c r="G66" s="310"/>
      <c r="H66" s="231">
        <v>3.2000000000000001E-2</v>
      </c>
      <c r="I66" s="273">
        <f>I31*H66</f>
        <v>0</v>
      </c>
    </row>
    <row r="67" spans="1:13" ht="20.100000000000001" customHeight="1" x14ac:dyDescent="0.25">
      <c r="A67" s="272" t="s">
        <v>5</v>
      </c>
      <c r="B67" s="310" t="s">
        <v>46</v>
      </c>
      <c r="C67" s="310"/>
      <c r="D67" s="310"/>
      <c r="E67" s="310"/>
      <c r="F67" s="310"/>
      <c r="G67" s="310"/>
      <c r="H67" s="231">
        <v>1.9400000000000001E-2</v>
      </c>
      <c r="I67" s="273">
        <f>I31*H67</f>
        <v>0</v>
      </c>
    </row>
    <row r="68" spans="1:13" ht="18.75" customHeight="1" x14ac:dyDescent="0.25">
      <c r="A68" s="271" t="s">
        <v>7</v>
      </c>
      <c r="B68" s="302" t="s">
        <v>47</v>
      </c>
      <c r="C68" s="303"/>
      <c r="D68" s="303"/>
      <c r="E68" s="303"/>
      <c r="F68" s="303"/>
      <c r="G68" s="304"/>
      <c r="H68" s="228">
        <f>H67*H46</f>
        <v>7.1392000000000027E-3</v>
      </c>
      <c r="I68" s="243">
        <f>I31*H68</f>
        <v>0</v>
      </c>
    </row>
    <row r="69" spans="1:13" ht="24.95" customHeight="1" x14ac:dyDescent="0.25">
      <c r="A69" s="356" t="s">
        <v>17</v>
      </c>
      <c r="B69" s="357"/>
      <c r="C69" s="357"/>
      <c r="D69" s="357"/>
      <c r="E69" s="357"/>
      <c r="F69" s="357"/>
      <c r="G69" s="358"/>
      <c r="H69" s="274">
        <f>SUM(H64:H68)</f>
        <v>6.7503199999999999E-2</v>
      </c>
      <c r="I69" s="263">
        <f>I64+I65+I66+I67+I68</f>
        <v>0</v>
      </c>
    </row>
    <row r="70" spans="1:13" ht="20.100000000000001" customHeight="1" x14ac:dyDescent="0.25">
      <c r="A70" s="336" t="s">
        <v>32</v>
      </c>
      <c r="B70" s="337"/>
      <c r="C70" s="337"/>
      <c r="D70" s="337"/>
      <c r="E70" s="337"/>
      <c r="F70" s="337"/>
      <c r="G70" s="337"/>
      <c r="H70" s="337"/>
      <c r="I70" s="338"/>
    </row>
    <row r="71" spans="1:13" ht="20.100000000000001" customHeight="1" x14ac:dyDescent="0.25">
      <c r="A71" s="258">
        <v>5</v>
      </c>
      <c r="B71" s="318" t="s">
        <v>33</v>
      </c>
      <c r="C71" s="319"/>
      <c r="D71" s="319"/>
      <c r="E71" s="319"/>
      <c r="F71" s="319"/>
      <c r="G71" s="319"/>
      <c r="H71" s="320"/>
      <c r="I71" s="260" t="s">
        <v>16</v>
      </c>
    </row>
    <row r="72" spans="1:13" ht="20.100000000000001" customHeight="1" x14ac:dyDescent="0.25">
      <c r="A72" s="271" t="s">
        <v>1</v>
      </c>
      <c r="B72" s="302" t="s">
        <v>48</v>
      </c>
      <c r="C72" s="303"/>
      <c r="D72" s="303"/>
      <c r="E72" s="303"/>
      <c r="F72" s="303"/>
      <c r="G72" s="303"/>
      <c r="H72" s="304"/>
      <c r="I72" s="289">
        <v>0</v>
      </c>
    </row>
    <row r="73" spans="1:13" ht="20.100000000000001" customHeight="1" x14ac:dyDescent="0.25">
      <c r="A73" s="271" t="s">
        <v>3</v>
      </c>
      <c r="B73" s="302" t="s">
        <v>229</v>
      </c>
      <c r="C73" s="303"/>
      <c r="D73" s="303"/>
      <c r="E73" s="303"/>
      <c r="F73" s="303"/>
      <c r="G73" s="303"/>
      <c r="H73" s="304"/>
      <c r="I73" s="291">
        <f>'Insumos Não Depreciáveis'!F20</f>
        <v>0</v>
      </c>
    </row>
    <row r="74" spans="1:13" ht="20.100000000000001" customHeight="1" x14ac:dyDescent="0.25">
      <c r="A74" s="271" t="s">
        <v>4</v>
      </c>
      <c r="B74" s="299" t="s">
        <v>230</v>
      </c>
      <c r="C74" s="300"/>
      <c r="D74" s="300"/>
      <c r="E74" s="300"/>
      <c r="F74" s="300"/>
      <c r="G74" s="300"/>
      <c r="H74" s="301"/>
      <c r="I74" s="291">
        <f>'Insumos Depreciáveis'!F23</f>
        <v>-8.3333333333333328E-4</v>
      </c>
      <c r="J74" s="278"/>
      <c r="K74" s="296"/>
      <c r="L74" s="296"/>
      <c r="M74" s="296"/>
    </row>
    <row r="75" spans="1:13" ht="20.100000000000001" customHeight="1" x14ac:dyDescent="0.25">
      <c r="A75" s="271" t="s">
        <v>5</v>
      </c>
      <c r="B75" s="302"/>
      <c r="C75" s="303"/>
      <c r="D75" s="303"/>
      <c r="E75" s="303"/>
      <c r="F75" s="303"/>
      <c r="G75" s="303"/>
      <c r="H75" s="304"/>
      <c r="I75" s="291">
        <v>0</v>
      </c>
      <c r="J75" s="278"/>
      <c r="K75" s="297"/>
      <c r="L75" s="297"/>
      <c r="M75" s="297"/>
    </row>
    <row r="76" spans="1:13" ht="20.100000000000001" customHeight="1" x14ac:dyDescent="0.25">
      <c r="A76" s="356" t="s">
        <v>17</v>
      </c>
      <c r="B76" s="361"/>
      <c r="C76" s="361"/>
      <c r="D76" s="361"/>
      <c r="E76" s="361"/>
      <c r="F76" s="361"/>
      <c r="G76" s="361"/>
      <c r="H76" s="362"/>
      <c r="I76" s="279">
        <f>I72+I73+I74+I75</f>
        <v>-8.3333333333333328E-4</v>
      </c>
    </row>
    <row r="77" spans="1:13" ht="20.100000000000001" customHeight="1" x14ac:dyDescent="0.25">
      <c r="A77" s="298" t="s">
        <v>74</v>
      </c>
      <c r="B77" s="298"/>
      <c r="C77" s="298"/>
      <c r="D77" s="298"/>
      <c r="E77" s="298"/>
      <c r="F77" s="298"/>
      <c r="G77" s="298"/>
      <c r="H77" s="298"/>
      <c r="I77" s="298"/>
    </row>
    <row r="78" spans="1:13" ht="20.100000000000001" customHeight="1" x14ac:dyDescent="0.25">
      <c r="A78" s="258">
        <v>6</v>
      </c>
      <c r="B78" s="384" t="s">
        <v>75</v>
      </c>
      <c r="C78" s="385"/>
      <c r="D78" s="385"/>
      <c r="E78" s="385"/>
      <c r="F78" s="385"/>
      <c r="G78" s="386"/>
      <c r="H78" s="259" t="s">
        <v>65</v>
      </c>
      <c r="I78" s="260" t="s">
        <v>16</v>
      </c>
      <c r="J78" s="294"/>
      <c r="K78" s="295"/>
      <c r="L78" s="295"/>
      <c r="M78" s="295"/>
    </row>
    <row r="79" spans="1:13" ht="20.100000000000001" customHeight="1" x14ac:dyDescent="0.25">
      <c r="A79" s="261" t="s">
        <v>1</v>
      </c>
      <c r="B79" s="299" t="s">
        <v>67</v>
      </c>
      <c r="C79" s="300"/>
      <c r="D79" s="300"/>
      <c r="E79" s="300"/>
      <c r="F79" s="300"/>
      <c r="G79" s="301"/>
      <c r="H79" s="290">
        <v>0.05</v>
      </c>
      <c r="I79" s="280">
        <f>H79*I98</f>
        <v>0</v>
      </c>
    </row>
    <row r="80" spans="1:13" ht="20.100000000000001" customHeight="1" x14ac:dyDescent="0.25">
      <c r="A80" s="261" t="s">
        <v>3</v>
      </c>
      <c r="B80" s="299" t="s">
        <v>68</v>
      </c>
      <c r="C80" s="300"/>
      <c r="D80" s="300"/>
      <c r="E80" s="300"/>
      <c r="F80" s="300"/>
      <c r="G80" s="301"/>
      <c r="H80" s="233">
        <v>0.1</v>
      </c>
      <c r="I80" s="243">
        <f>(I79+I98)*H80</f>
        <v>0</v>
      </c>
    </row>
    <row r="81" spans="1:10" ht="18.75" x14ac:dyDescent="0.25">
      <c r="A81" s="261"/>
      <c r="B81" s="275"/>
      <c r="C81" s="276"/>
      <c r="D81" s="276"/>
      <c r="E81" s="276"/>
      <c r="F81" s="276"/>
      <c r="G81" s="277"/>
      <c r="H81" s="281" t="s">
        <v>51</v>
      </c>
      <c r="I81" s="282">
        <f>I79+I80+I98</f>
        <v>0</v>
      </c>
    </row>
    <row r="82" spans="1:10" ht="18.75" customHeight="1" x14ac:dyDescent="0.25">
      <c r="A82" s="261" t="s">
        <v>4</v>
      </c>
      <c r="B82" s="299" t="s">
        <v>34</v>
      </c>
      <c r="C82" s="300"/>
      <c r="D82" s="300"/>
      <c r="E82" s="300"/>
      <c r="F82" s="300"/>
      <c r="G82" s="301"/>
      <c r="H82" s="228">
        <f>H84+H85+H86+H87</f>
        <v>8.6499999999999994E-2</v>
      </c>
      <c r="I82" s="243"/>
    </row>
    <row r="83" spans="1:10" ht="20.100000000000001" customHeight="1" x14ac:dyDescent="0.25">
      <c r="A83" s="261"/>
      <c r="B83" s="299" t="s">
        <v>66</v>
      </c>
      <c r="C83" s="300"/>
      <c r="D83" s="300"/>
      <c r="E83" s="300"/>
      <c r="F83" s="300"/>
      <c r="G83" s="301"/>
      <c r="H83" s="228" t="s">
        <v>35</v>
      </c>
      <c r="I83" s="243" t="s">
        <v>35</v>
      </c>
    </row>
    <row r="84" spans="1:10" ht="20.100000000000001" customHeight="1" x14ac:dyDescent="0.25">
      <c r="A84" s="261"/>
      <c r="B84" s="302" t="s">
        <v>36</v>
      </c>
      <c r="C84" s="303"/>
      <c r="D84" s="303"/>
      <c r="E84" s="303"/>
      <c r="F84" s="303"/>
      <c r="G84" s="304"/>
      <c r="H84" s="232">
        <v>0.03</v>
      </c>
      <c r="I84" s="243">
        <f>((I81/(1-H82)*H84))</f>
        <v>0</v>
      </c>
    </row>
    <row r="85" spans="1:10" ht="20.100000000000001" customHeight="1" x14ac:dyDescent="0.25">
      <c r="A85" s="261"/>
      <c r="B85" s="302" t="s">
        <v>37</v>
      </c>
      <c r="C85" s="303"/>
      <c r="D85" s="303"/>
      <c r="E85" s="303"/>
      <c r="F85" s="303"/>
      <c r="G85" s="304"/>
      <c r="H85" s="232">
        <v>6.4999999999999997E-3</v>
      </c>
      <c r="I85" s="243">
        <f>((I81/(1-H82)*H85))</f>
        <v>0</v>
      </c>
    </row>
    <row r="86" spans="1:10" ht="20.100000000000001" customHeight="1" x14ac:dyDescent="0.25">
      <c r="A86" s="261"/>
      <c r="B86" s="302" t="s">
        <v>49</v>
      </c>
      <c r="C86" s="303"/>
      <c r="D86" s="303"/>
      <c r="E86" s="303"/>
      <c r="F86" s="303"/>
      <c r="G86" s="304"/>
      <c r="H86" s="232">
        <v>0.05</v>
      </c>
      <c r="I86" s="243">
        <f>((I81/(1-H82)*H86))</f>
        <v>0</v>
      </c>
    </row>
    <row r="87" spans="1:10" ht="20.100000000000001" customHeight="1" x14ac:dyDescent="0.25">
      <c r="A87" s="261"/>
      <c r="B87" s="302" t="s">
        <v>50</v>
      </c>
      <c r="C87" s="303"/>
      <c r="D87" s="242"/>
      <c r="E87" s="242"/>
      <c r="F87" s="242"/>
      <c r="G87" s="242"/>
      <c r="H87" s="232">
        <v>0</v>
      </c>
      <c r="I87" s="243">
        <f>((I81/(1-H82)*H87))</f>
        <v>0</v>
      </c>
    </row>
    <row r="88" spans="1:10" ht="20.100000000000001" customHeight="1" x14ac:dyDescent="0.25">
      <c r="A88" s="356" t="s">
        <v>17</v>
      </c>
      <c r="B88" s="361"/>
      <c r="C88" s="361"/>
      <c r="D88" s="361"/>
      <c r="E88" s="361"/>
      <c r="F88" s="361"/>
      <c r="G88" s="361"/>
      <c r="H88" s="274">
        <v>0.23650000000000002</v>
      </c>
      <c r="I88" s="263">
        <f>I79+I80+I84+I85+I86+I87</f>
        <v>0</v>
      </c>
    </row>
    <row r="89" spans="1:10" ht="20.100000000000001" customHeight="1" x14ac:dyDescent="0.25">
      <c r="A89" s="378"/>
      <c r="B89" s="379"/>
      <c r="C89" s="379"/>
      <c r="D89" s="379"/>
      <c r="E89" s="379"/>
      <c r="F89" s="379"/>
      <c r="G89" s="379"/>
      <c r="H89" s="379"/>
      <c r="I89" s="380"/>
    </row>
    <row r="90" spans="1:10" ht="20.100000000000001" customHeight="1" x14ac:dyDescent="0.25">
      <c r="A90" s="381"/>
      <c r="B90" s="382"/>
      <c r="C90" s="382"/>
      <c r="D90" s="382"/>
      <c r="E90" s="382"/>
      <c r="F90" s="382"/>
      <c r="G90" s="382"/>
      <c r="H90" s="382"/>
      <c r="I90" s="382"/>
    </row>
    <row r="91" spans="1:10" ht="20.100000000000001" customHeight="1" x14ac:dyDescent="0.25">
      <c r="A91" s="383" t="s">
        <v>38</v>
      </c>
      <c r="B91" s="383"/>
      <c r="C91" s="383"/>
      <c r="D91" s="383"/>
      <c r="E91" s="383"/>
      <c r="F91" s="383"/>
      <c r="G91" s="383"/>
      <c r="H91" s="383"/>
      <c r="I91" s="383"/>
    </row>
    <row r="92" spans="1:10" ht="30" customHeight="1" x14ac:dyDescent="0.25">
      <c r="A92" s="388" t="s">
        <v>39</v>
      </c>
      <c r="B92" s="388"/>
      <c r="C92" s="388"/>
      <c r="D92" s="388"/>
      <c r="E92" s="388"/>
      <c r="F92" s="388"/>
      <c r="G92" s="388"/>
      <c r="H92" s="388"/>
      <c r="I92" s="283" t="s">
        <v>16</v>
      </c>
    </row>
    <row r="93" spans="1:10" ht="18" customHeight="1" x14ac:dyDescent="0.25">
      <c r="A93" s="284" t="s">
        <v>1</v>
      </c>
      <c r="B93" s="310" t="s">
        <v>70</v>
      </c>
      <c r="C93" s="310"/>
      <c r="D93" s="310"/>
      <c r="E93" s="310"/>
      <c r="F93" s="310"/>
      <c r="G93" s="310"/>
      <c r="H93" s="310"/>
      <c r="I93" s="285">
        <f>I31</f>
        <v>0</v>
      </c>
    </row>
    <row r="94" spans="1:10" ht="20.100000000000001" customHeight="1" x14ac:dyDescent="0.25">
      <c r="A94" s="284" t="s">
        <v>3</v>
      </c>
      <c r="B94" s="310" t="s">
        <v>76</v>
      </c>
      <c r="C94" s="310"/>
      <c r="D94" s="310"/>
      <c r="E94" s="310"/>
      <c r="F94" s="310"/>
      <c r="G94" s="310"/>
      <c r="H94" s="310"/>
      <c r="I94" s="285">
        <f>I36</f>
        <v>0</v>
      </c>
      <c r="J94" s="237"/>
    </row>
    <row r="95" spans="1:10" ht="18.75" x14ac:dyDescent="0.25">
      <c r="A95" s="284" t="s">
        <v>4</v>
      </c>
      <c r="B95" s="302" t="s">
        <v>77</v>
      </c>
      <c r="C95" s="303"/>
      <c r="D95" s="303"/>
      <c r="E95" s="303"/>
      <c r="F95" s="303"/>
      <c r="G95" s="303"/>
      <c r="H95" s="304"/>
      <c r="I95" s="285">
        <f>I46</f>
        <v>0</v>
      </c>
    </row>
    <row r="96" spans="1:10" ht="18.75" x14ac:dyDescent="0.25">
      <c r="A96" s="284" t="s">
        <v>5</v>
      </c>
      <c r="B96" s="310" t="s">
        <v>71</v>
      </c>
      <c r="C96" s="310"/>
      <c r="D96" s="310"/>
      <c r="E96" s="310"/>
      <c r="F96" s="310"/>
      <c r="G96" s="310"/>
      <c r="H96" s="310"/>
      <c r="I96" s="285">
        <f>I61</f>
        <v>0</v>
      </c>
    </row>
    <row r="97" spans="1:10" ht="18.75" customHeight="1" x14ac:dyDescent="0.25">
      <c r="A97" s="284" t="s">
        <v>7</v>
      </c>
      <c r="B97" s="310" t="s">
        <v>72</v>
      </c>
      <c r="C97" s="310"/>
      <c r="D97" s="310"/>
      <c r="E97" s="310"/>
      <c r="F97" s="310"/>
      <c r="G97" s="310"/>
      <c r="H97" s="310"/>
      <c r="I97" s="285">
        <f>I69</f>
        <v>0</v>
      </c>
    </row>
    <row r="98" spans="1:10" ht="18.75" x14ac:dyDescent="0.25">
      <c r="A98" s="284"/>
      <c r="B98" s="331" t="s">
        <v>31</v>
      </c>
      <c r="C98" s="332"/>
      <c r="D98" s="332"/>
      <c r="E98" s="332"/>
      <c r="F98" s="332"/>
      <c r="G98" s="332"/>
      <c r="H98" s="333"/>
      <c r="I98" s="286">
        <f>I93+I94+I95+I96+I97</f>
        <v>0</v>
      </c>
    </row>
    <row r="99" spans="1:10" ht="18.75" x14ac:dyDescent="0.25">
      <c r="A99" s="284" t="s">
        <v>9</v>
      </c>
      <c r="B99" s="310" t="s">
        <v>40</v>
      </c>
      <c r="C99" s="310"/>
      <c r="D99" s="310"/>
      <c r="E99" s="310"/>
      <c r="F99" s="310"/>
      <c r="G99" s="310"/>
      <c r="H99" s="310"/>
      <c r="I99" s="285">
        <f>I76</f>
        <v>-8.3333333333333328E-4</v>
      </c>
    </row>
    <row r="100" spans="1:10" ht="19.5" customHeight="1" x14ac:dyDescent="0.25">
      <c r="A100" s="284" t="s">
        <v>27</v>
      </c>
      <c r="B100" s="310" t="s">
        <v>78</v>
      </c>
      <c r="C100" s="310"/>
      <c r="D100" s="310"/>
      <c r="E100" s="310"/>
      <c r="F100" s="310"/>
      <c r="G100" s="310"/>
      <c r="H100" s="310"/>
      <c r="I100" s="285">
        <f>I88</f>
        <v>0</v>
      </c>
    </row>
    <row r="101" spans="1:10" ht="37.5" customHeight="1" x14ac:dyDescent="0.3">
      <c r="A101" s="387" t="s">
        <v>308</v>
      </c>
      <c r="B101" s="387"/>
      <c r="C101" s="387"/>
      <c r="D101" s="387"/>
      <c r="E101" s="387"/>
      <c r="F101" s="387"/>
      <c r="G101" s="387"/>
      <c r="H101" s="387"/>
      <c r="I101" s="287">
        <f>I98+I99+I100</f>
        <v>-8.3333333333333328E-4</v>
      </c>
      <c r="J101" s="240"/>
    </row>
    <row r="102" spans="1:10" ht="40.5" customHeight="1" x14ac:dyDescent="0.3">
      <c r="A102" s="387" t="s">
        <v>309</v>
      </c>
      <c r="B102" s="387"/>
      <c r="C102" s="387"/>
      <c r="D102" s="387"/>
      <c r="E102" s="387"/>
      <c r="F102" s="387"/>
      <c r="G102" s="387"/>
      <c r="H102" s="387"/>
      <c r="I102" s="288">
        <f>I101*2</f>
        <v>-1.6666666666666666E-3</v>
      </c>
    </row>
    <row r="109" spans="1:10" x14ac:dyDescent="0.25">
      <c r="J109" s="278"/>
    </row>
    <row r="123" s="234" customFormat="1" ht="20.25" customHeight="1" x14ac:dyDescent="0.25"/>
    <row r="130" s="234" customFormat="1" ht="18.75" customHeight="1" x14ac:dyDescent="0.25"/>
    <row r="137" s="234" customFormat="1" ht="33.75" customHeight="1" x14ac:dyDescent="0.25"/>
  </sheetData>
  <sheetProtection algorithmName="SHA-512" hashValue="7pSiR8VG82x/D/dTGQsCCHvWBkTl68DA8sRfXTc1r80Q6PvNwyOIGvMFDGhdmDdrbyvtXnG+k9E32Y+gh10Hdg==" saltValue="G2y8teGeP65Hq4tUqIEMIg==" spinCount="100000" sheet="1" objects="1" scenarios="1"/>
  <mergeCells count="114">
    <mergeCell ref="A88:G88"/>
    <mergeCell ref="A89:I89"/>
    <mergeCell ref="A90:I90"/>
    <mergeCell ref="A91:I91"/>
    <mergeCell ref="B78:G78"/>
    <mergeCell ref="B79:G79"/>
    <mergeCell ref="B80:G80"/>
    <mergeCell ref="B82:G82"/>
    <mergeCell ref="A102:H102"/>
    <mergeCell ref="B100:H100"/>
    <mergeCell ref="A101:H101"/>
    <mergeCell ref="A92:H92"/>
    <mergeCell ref="B93:H93"/>
    <mergeCell ref="B94:H94"/>
    <mergeCell ref="B96:H96"/>
    <mergeCell ref="B97:H97"/>
    <mergeCell ref="B99:H99"/>
    <mergeCell ref="B95:H95"/>
    <mergeCell ref="B98:H98"/>
    <mergeCell ref="B53:G53"/>
    <mergeCell ref="B54:G54"/>
    <mergeCell ref="B60:G60"/>
    <mergeCell ref="B61:H61"/>
    <mergeCell ref="B35:G35"/>
    <mergeCell ref="A46:G46"/>
    <mergeCell ref="B50:H50"/>
    <mergeCell ref="B51:G51"/>
    <mergeCell ref="B52:G52"/>
    <mergeCell ref="B40:G40"/>
    <mergeCell ref="B41:G41"/>
    <mergeCell ref="B42:G42"/>
    <mergeCell ref="B43:G43"/>
    <mergeCell ref="B44:G44"/>
    <mergeCell ref="B45:G45"/>
    <mergeCell ref="A47:I47"/>
    <mergeCell ref="B48:H48"/>
    <mergeCell ref="B37:G37"/>
    <mergeCell ref="B38:G38"/>
    <mergeCell ref="B39:G39"/>
    <mergeCell ref="B49:G49"/>
    <mergeCell ref="B56:G56"/>
    <mergeCell ref="B57:G57"/>
    <mergeCell ref="B58:G58"/>
    <mergeCell ref="A69:G69"/>
    <mergeCell ref="B55:G55"/>
    <mergeCell ref="B74:H74"/>
    <mergeCell ref="B75:H75"/>
    <mergeCell ref="A76:H76"/>
    <mergeCell ref="A70:I70"/>
    <mergeCell ref="B71:H71"/>
    <mergeCell ref="B72:H72"/>
    <mergeCell ref="B73:H73"/>
    <mergeCell ref="B63:G63"/>
    <mergeCell ref="B64:G64"/>
    <mergeCell ref="B65:G65"/>
    <mergeCell ref="B66:G66"/>
    <mergeCell ref="B67:G67"/>
    <mergeCell ref="B68:G68"/>
    <mergeCell ref="A62:I62"/>
    <mergeCell ref="B59:G59"/>
    <mergeCell ref="A1:I1"/>
    <mergeCell ref="A2:I2"/>
    <mergeCell ref="A3:I3"/>
    <mergeCell ref="A4:I4"/>
    <mergeCell ref="A5:I5"/>
    <mergeCell ref="A6:I6"/>
    <mergeCell ref="B10:G10"/>
    <mergeCell ref="H10:I10"/>
    <mergeCell ref="B11:G11"/>
    <mergeCell ref="H11:I11"/>
    <mergeCell ref="B12:G12"/>
    <mergeCell ref="H12:I12"/>
    <mergeCell ref="B7:G7"/>
    <mergeCell ref="H7:I7"/>
    <mergeCell ref="B8:G8"/>
    <mergeCell ref="H8:I8"/>
    <mergeCell ref="B9:G9"/>
    <mergeCell ref="H9:I9"/>
    <mergeCell ref="B16:G16"/>
    <mergeCell ref="H16:I16"/>
    <mergeCell ref="B17:G17"/>
    <mergeCell ref="H17:I17"/>
    <mergeCell ref="B18:G18"/>
    <mergeCell ref="H18:I18"/>
    <mergeCell ref="A14:I14"/>
    <mergeCell ref="A13:I13"/>
    <mergeCell ref="B15:G15"/>
    <mergeCell ref="H15:I15"/>
    <mergeCell ref="B24:G24"/>
    <mergeCell ref="A21:I21"/>
    <mergeCell ref="B22:G22"/>
    <mergeCell ref="B23:H23"/>
    <mergeCell ref="B19:G19"/>
    <mergeCell ref="H19:I19"/>
    <mergeCell ref="A20:I20"/>
    <mergeCell ref="B25:G25"/>
    <mergeCell ref="B26:G26"/>
    <mergeCell ref="B29:G29"/>
    <mergeCell ref="B30:G30"/>
    <mergeCell ref="A36:G36"/>
    <mergeCell ref="A31:H31"/>
    <mergeCell ref="A32:I32"/>
    <mergeCell ref="B33:G33"/>
    <mergeCell ref="B34:G34"/>
    <mergeCell ref="B27:G27"/>
    <mergeCell ref="J78:M78"/>
    <mergeCell ref="K74:M74"/>
    <mergeCell ref="K75:M75"/>
    <mergeCell ref="A77:I77"/>
    <mergeCell ref="B83:G83"/>
    <mergeCell ref="B84:G84"/>
    <mergeCell ref="B87:C87"/>
    <mergeCell ref="B85:G85"/>
    <mergeCell ref="B86:G86"/>
  </mergeCells>
  <pageMargins left="0.511811024" right="0.511811024" top="0.78740157499999996" bottom="0.78740157499999996" header="0.31496062000000002" footer="0.314960620000000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0"/>
  <sheetViews>
    <sheetView topLeftCell="B71" zoomScale="90" zoomScaleNormal="90" workbookViewId="0">
      <selection activeCell="G53" sqref="G53"/>
    </sheetView>
  </sheetViews>
  <sheetFormatPr defaultRowHeight="15" x14ac:dyDescent="0.25"/>
  <cols>
    <col min="1" max="1" width="36.140625" hidden="1" customWidth="1"/>
    <col min="2" max="2" width="9" customWidth="1"/>
    <col min="3" max="3" width="51.85546875" customWidth="1"/>
    <col min="4" max="4" width="40" customWidth="1"/>
    <col min="6" max="6" width="34.140625" customWidth="1"/>
    <col min="7" max="7" width="63.7109375" customWidth="1"/>
  </cols>
  <sheetData>
    <row r="1" spans="1:7" ht="108.75" customHeight="1" x14ac:dyDescent="0.25">
      <c r="A1" s="55"/>
      <c r="B1" s="412"/>
      <c r="C1" s="412"/>
      <c r="D1" s="412"/>
      <c r="E1" s="412"/>
      <c r="F1" s="412"/>
      <c r="G1" s="412"/>
    </row>
    <row r="2" spans="1:7" x14ac:dyDescent="0.25">
      <c r="A2" s="55"/>
      <c r="B2" s="449" t="s">
        <v>79</v>
      </c>
      <c r="C2" s="449"/>
      <c r="D2" s="449"/>
      <c r="E2" s="449"/>
      <c r="F2" s="449"/>
      <c r="G2" s="449"/>
    </row>
    <row r="3" spans="1:7" ht="23.25" x14ac:dyDescent="0.35">
      <c r="A3" s="55"/>
      <c r="B3" s="471" t="s">
        <v>80</v>
      </c>
      <c r="C3" s="471"/>
      <c r="D3" s="471"/>
      <c r="E3" s="471"/>
      <c r="F3" s="471"/>
      <c r="G3" s="471"/>
    </row>
    <row r="4" spans="1:7" ht="24.95" customHeight="1" x14ac:dyDescent="0.25">
      <c r="A4" s="57"/>
      <c r="B4" s="10"/>
      <c r="C4" s="11"/>
      <c r="D4" s="11"/>
      <c r="E4" s="11"/>
      <c r="F4" s="11"/>
      <c r="G4" s="11"/>
    </row>
    <row r="5" spans="1:7" ht="24.95" customHeight="1" x14ac:dyDescent="0.25">
      <c r="B5" s="447" t="s">
        <v>70</v>
      </c>
      <c r="C5" s="448"/>
      <c r="D5" s="459" t="s">
        <v>81</v>
      </c>
      <c r="E5" s="459"/>
      <c r="F5" s="459"/>
      <c r="G5" s="12" t="s">
        <v>82</v>
      </c>
    </row>
    <row r="6" spans="1:7" ht="24.95" customHeight="1" x14ac:dyDescent="0.25">
      <c r="B6" s="7" t="s">
        <v>1</v>
      </c>
      <c r="C6" s="4" t="s">
        <v>83</v>
      </c>
      <c r="D6" s="440"/>
      <c r="E6" s="440"/>
      <c r="F6" s="440"/>
      <c r="G6" s="8" t="s">
        <v>84</v>
      </c>
    </row>
    <row r="7" spans="1:7" ht="24.95" customHeight="1" x14ac:dyDescent="0.25">
      <c r="B7" s="7" t="s">
        <v>3</v>
      </c>
      <c r="C7" s="4" t="s">
        <v>85</v>
      </c>
      <c r="D7" s="472" t="s">
        <v>86</v>
      </c>
      <c r="E7" s="472"/>
      <c r="F7" s="472"/>
      <c r="G7" s="1" t="s">
        <v>87</v>
      </c>
    </row>
    <row r="8" spans="1:7" ht="24.95" customHeight="1" x14ac:dyDescent="0.25">
      <c r="B8" s="7" t="s">
        <v>4</v>
      </c>
      <c r="C8" s="4" t="s">
        <v>88</v>
      </c>
      <c r="D8" s="439" t="s">
        <v>231</v>
      </c>
      <c r="E8" s="439"/>
      <c r="F8" s="439"/>
      <c r="G8" s="1" t="s">
        <v>89</v>
      </c>
    </row>
    <row r="9" spans="1:7" ht="91.5" customHeight="1" x14ac:dyDescent="0.25">
      <c r="B9" s="7" t="s">
        <v>5</v>
      </c>
      <c r="C9" s="13" t="s">
        <v>90</v>
      </c>
      <c r="D9" s="440" t="s">
        <v>232</v>
      </c>
      <c r="E9" s="440"/>
      <c r="F9" s="440"/>
      <c r="G9" s="1" t="s">
        <v>91</v>
      </c>
    </row>
    <row r="10" spans="1:7" ht="71.25" customHeight="1" x14ac:dyDescent="0.25">
      <c r="B10" s="444" t="s">
        <v>92</v>
      </c>
      <c r="C10" s="445"/>
      <c r="D10" s="445"/>
      <c r="E10" s="445"/>
      <c r="F10" s="445"/>
      <c r="G10" s="446"/>
    </row>
    <row r="11" spans="1:7" ht="67.5" hidden="1" customHeight="1" x14ac:dyDescent="0.25">
      <c r="B11" s="441" t="s">
        <v>93</v>
      </c>
      <c r="C11" s="442"/>
      <c r="D11" s="442"/>
      <c r="E11" s="442"/>
      <c r="F11" s="442"/>
      <c r="G11" s="443"/>
    </row>
    <row r="12" spans="1:7" ht="21" customHeight="1" x14ac:dyDescent="0.25">
      <c r="B12" s="15"/>
      <c r="C12" s="20"/>
      <c r="D12" s="20"/>
      <c r="E12" s="20"/>
      <c r="F12" s="20"/>
      <c r="G12" s="16"/>
    </row>
    <row r="13" spans="1:7" ht="24.95" customHeight="1" x14ac:dyDescent="0.25">
      <c r="B13" s="432" t="s">
        <v>94</v>
      </c>
      <c r="C13" s="433"/>
      <c r="D13" s="24" t="s">
        <v>95</v>
      </c>
      <c r="E13" s="430" t="s">
        <v>81</v>
      </c>
      <c r="F13" s="431"/>
      <c r="G13" s="52" t="s">
        <v>82</v>
      </c>
    </row>
    <row r="14" spans="1:7" ht="24.95" customHeight="1" x14ac:dyDescent="0.25">
      <c r="B14" s="6" t="s">
        <v>1</v>
      </c>
      <c r="C14" s="25" t="s">
        <v>96</v>
      </c>
      <c r="D14" s="26">
        <v>8.3333333333333329E-2</v>
      </c>
      <c r="E14" s="437" t="s">
        <v>97</v>
      </c>
      <c r="F14" s="438"/>
      <c r="G14" s="27" t="s">
        <v>98</v>
      </c>
    </row>
    <row r="15" spans="1:7" ht="24.95" customHeight="1" x14ac:dyDescent="0.25">
      <c r="B15" s="6" t="s">
        <v>3</v>
      </c>
      <c r="C15" s="25" t="s">
        <v>99</v>
      </c>
      <c r="D15" s="26">
        <v>2.7777777777777776E-2</v>
      </c>
      <c r="E15" s="437" t="s">
        <v>100</v>
      </c>
      <c r="F15" s="438"/>
      <c r="G15" s="27" t="s">
        <v>101</v>
      </c>
    </row>
    <row r="16" spans="1:7" x14ac:dyDescent="0.25">
      <c r="B16" s="473" t="s">
        <v>102</v>
      </c>
      <c r="C16" s="473"/>
      <c r="D16" s="28">
        <v>0.1111111111111111</v>
      </c>
      <c r="E16" s="423"/>
      <c r="F16" s="424"/>
      <c r="G16" s="29"/>
    </row>
    <row r="17" spans="1:7" x14ac:dyDescent="0.25">
      <c r="B17" s="425" t="s">
        <v>103</v>
      </c>
      <c r="C17" s="426"/>
      <c r="D17" s="426"/>
      <c r="E17" s="426"/>
      <c r="F17" s="426"/>
      <c r="G17" s="427"/>
    </row>
    <row r="18" spans="1:7" x14ac:dyDescent="0.25">
      <c r="A18" s="58"/>
      <c r="B18" s="420" t="s">
        <v>104</v>
      </c>
      <c r="C18" s="428"/>
      <c r="D18" s="428"/>
      <c r="E18" s="428"/>
      <c r="F18" s="428"/>
      <c r="G18" s="429"/>
    </row>
    <row r="19" spans="1:7" ht="25.5" customHeight="1" x14ac:dyDescent="0.25">
      <c r="A19" s="58"/>
      <c r="B19" s="420" t="s">
        <v>105</v>
      </c>
      <c r="C19" s="428"/>
      <c r="D19" s="428"/>
      <c r="E19" s="428"/>
      <c r="F19" s="428"/>
      <c r="G19" s="429"/>
    </row>
    <row r="20" spans="1:7" x14ac:dyDescent="0.25">
      <c r="B20" s="497"/>
      <c r="C20" s="498"/>
      <c r="D20" s="498"/>
      <c r="E20" s="498"/>
      <c r="F20" s="498"/>
      <c r="G20" s="499"/>
    </row>
    <row r="21" spans="1:7" ht="24.95" customHeight="1" x14ac:dyDescent="0.25">
      <c r="B21" s="30"/>
      <c r="C21" s="31"/>
      <c r="D21" s="32"/>
      <c r="E21" s="32"/>
      <c r="F21" s="32"/>
      <c r="G21" s="23"/>
    </row>
    <row r="22" spans="1:7" ht="24.95" customHeight="1" x14ac:dyDescent="0.25">
      <c r="B22" s="432" t="s">
        <v>106</v>
      </c>
      <c r="C22" s="433"/>
      <c r="D22" s="52" t="s">
        <v>95</v>
      </c>
      <c r="E22" s="430" t="s">
        <v>82</v>
      </c>
      <c r="F22" s="500"/>
      <c r="G22" s="431"/>
    </row>
    <row r="23" spans="1:7" ht="24.95" customHeight="1" x14ac:dyDescent="0.25">
      <c r="A23" s="55"/>
      <c r="B23" s="6" t="s">
        <v>1</v>
      </c>
      <c r="C23" s="8" t="s">
        <v>107</v>
      </c>
      <c r="D23" s="2">
        <v>0.2</v>
      </c>
      <c r="E23" s="501" t="s">
        <v>108</v>
      </c>
      <c r="F23" s="502"/>
      <c r="G23" s="503"/>
    </row>
    <row r="24" spans="1:7" ht="24.95" customHeight="1" x14ac:dyDescent="0.25">
      <c r="B24" s="7" t="s">
        <v>3</v>
      </c>
      <c r="C24" s="5" t="s">
        <v>109</v>
      </c>
      <c r="D24" s="54">
        <v>1.4999999999999999E-2</v>
      </c>
      <c r="E24" s="501" t="s">
        <v>110</v>
      </c>
      <c r="F24" s="502"/>
      <c r="G24" s="503"/>
    </row>
    <row r="25" spans="1:7" ht="24.95" customHeight="1" x14ac:dyDescent="0.25">
      <c r="A25" s="55"/>
      <c r="B25" s="7" t="s">
        <v>4</v>
      </c>
      <c r="C25" s="5" t="s">
        <v>25</v>
      </c>
      <c r="D25" s="54">
        <v>0.01</v>
      </c>
      <c r="E25" s="501" t="s">
        <v>111</v>
      </c>
      <c r="F25" s="502"/>
      <c r="G25" s="503"/>
    </row>
    <row r="26" spans="1:7" ht="24.95" customHeight="1" x14ac:dyDescent="0.25">
      <c r="A26" s="55"/>
      <c r="B26" s="7" t="s">
        <v>5</v>
      </c>
      <c r="C26" s="5" t="s">
        <v>28</v>
      </c>
      <c r="D26" s="54">
        <v>2E-3</v>
      </c>
      <c r="E26" s="501" t="s">
        <v>112</v>
      </c>
      <c r="F26" s="502"/>
      <c r="G26" s="503"/>
    </row>
    <row r="27" spans="1:7" ht="24.95" customHeight="1" x14ac:dyDescent="0.25">
      <c r="B27" s="7" t="s">
        <v>7</v>
      </c>
      <c r="C27" s="5" t="s">
        <v>113</v>
      </c>
      <c r="D27" s="54">
        <v>2.5000000000000001E-2</v>
      </c>
      <c r="E27" s="501" t="s">
        <v>114</v>
      </c>
      <c r="F27" s="502"/>
      <c r="G27" s="503"/>
    </row>
    <row r="28" spans="1:7" ht="24.95" customHeight="1" x14ac:dyDescent="0.25">
      <c r="B28" s="7" t="s">
        <v>9</v>
      </c>
      <c r="C28" s="5" t="s">
        <v>30</v>
      </c>
      <c r="D28" s="54">
        <v>0.08</v>
      </c>
      <c r="E28" s="501" t="s">
        <v>115</v>
      </c>
      <c r="F28" s="502"/>
      <c r="G28" s="503"/>
    </row>
    <row r="29" spans="1:7" ht="24.95" customHeight="1" x14ac:dyDescent="0.25">
      <c r="A29" s="55"/>
      <c r="B29" s="7" t="s">
        <v>27</v>
      </c>
      <c r="C29" s="13" t="s">
        <v>116</v>
      </c>
      <c r="D29" s="54">
        <v>0.03</v>
      </c>
      <c r="E29" s="501" t="s">
        <v>117</v>
      </c>
      <c r="F29" s="502"/>
      <c r="G29" s="503"/>
    </row>
    <row r="30" spans="1:7" ht="24.95" customHeight="1" x14ac:dyDescent="0.25">
      <c r="A30" s="55"/>
      <c r="B30" s="7" t="s">
        <v>29</v>
      </c>
      <c r="C30" s="5" t="s">
        <v>26</v>
      </c>
      <c r="D30" s="54">
        <v>6.0000000000000001E-3</v>
      </c>
      <c r="E30" s="501" t="s">
        <v>118</v>
      </c>
      <c r="F30" s="502"/>
      <c r="G30" s="503"/>
    </row>
    <row r="31" spans="1:7" ht="36.75" customHeight="1" x14ac:dyDescent="0.25">
      <c r="A31" s="55"/>
      <c r="B31" s="474" t="s">
        <v>119</v>
      </c>
      <c r="C31" s="474"/>
      <c r="D31" s="21">
        <v>0.3680000000000001</v>
      </c>
      <c r="E31" s="505"/>
      <c r="F31" s="506"/>
      <c r="G31" s="507"/>
    </row>
    <row r="32" spans="1:7" ht="44.25" customHeight="1" x14ac:dyDescent="0.25">
      <c r="B32" s="434" t="s">
        <v>172</v>
      </c>
      <c r="C32" s="435"/>
      <c r="D32" s="435"/>
      <c r="E32" s="435"/>
      <c r="F32" s="435"/>
      <c r="G32" s="436"/>
    </row>
    <row r="33" spans="1:7" ht="50.25" customHeight="1" x14ac:dyDescent="0.25">
      <c r="B33" s="486" t="s">
        <v>169</v>
      </c>
      <c r="C33" s="487"/>
      <c r="D33" s="487"/>
      <c r="E33" s="487"/>
      <c r="F33" s="487"/>
      <c r="G33" s="488"/>
    </row>
    <row r="34" spans="1:7" ht="51.75" customHeight="1" x14ac:dyDescent="0.25">
      <c r="A34" s="55"/>
      <c r="B34" s="420" t="s">
        <v>120</v>
      </c>
      <c r="C34" s="421"/>
      <c r="D34" s="421"/>
      <c r="E34" s="421"/>
      <c r="F34" s="421"/>
      <c r="G34" s="422"/>
    </row>
    <row r="35" spans="1:7" ht="31.5" customHeight="1" x14ac:dyDescent="0.25">
      <c r="B35" s="476" t="s">
        <v>121</v>
      </c>
      <c r="C35" s="477"/>
      <c r="D35" s="477"/>
      <c r="E35" s="477"/>
      <c r="F35" s="477"/>
      <c r="G35" s="478"/>
    </row>
    <row r="36" spans="1:7" ht="54.75" customHeight="1" x14ac:dyDescent="0.25">
      <c r="B36" s="476" t="s">
        <v>122</v>
      </c>
      <c r="C36" s="477"/>
      <c r="D36" s="477"/>
      <c r="E36" s="477"/>
      <c r="F36" s="477"/>
      <c r="G36" s="478"/>
    </row>
    <row r="37" spans="1:7" ht="24.95" customHeight="1" x14ac:dyDescent="0.25">
      <c r="B37" s="22"/>
      <c r="C37" s="23"/>
      <c r="D37" s="23"/>
      <c r="E37" s="23"/>
      <c r="F37" s="23"/>
      <c r="G37" s="23"/>
    </row>
    <row r="38" spans="1:7" ht="24.95" customHeight="1" x14ac:dyDescent="0.25">
      <c r="B38" s="432" t="s">
        <v>170</v>
      </c>
      <c r="C38" s="504"/>
      <c r="D38" s="17"/>
      <c r="E38" s="430" t="s">
        <v>82</v>
      </c>
      <c r="F38" s="500"/>
      <c r="G38" s="431"/>
    </row>
    <row r="39" spans="1:7" ht="24.95" customHeight="1" x14ac:dyDescent="0.25">
      <c r="B39" s="7" t="s">
        <v>1</v>
      </c>
      <c r="C39" s="495" t="s">
        <v>123</v>
      </c>
      <c r="D39" s="496"/>
      <c r="E39" s="69" t="s">
        <v>124</v>
      </c>
      <c r="F39" s="70"/>
      <c r="G39" s="68"/>
    </row>
    <row r="40" spans="1:7" ht="24.95" customHeight="1" x14ac:dyDescent="0.25">
      <c r="B40" s="7" t="s">
        <v>3</v>
      </c>
      <c r="C40" s="18" t="s">
        <v>125</v>
      </c>
      <c r="D40" s="19"/>
      <c r="E40" s="65" t="s">
        <v>126</v>
      </c>
      <c r="F40" s="66"/>
      <c r="G40" s="67"/>
    </row>
    <row r="41" spans="1:7" ht="24.95" customHeight="1" x14ac:dyDescent="0.25">
      <c r="B41" s="7" t="s">
        <v>4</v>
      </c>
      <c r="C41" s="18" t="s">
        <v>56</v>
      </c>
      <c r="D41" s="19"/>
      <c r="E41" s="65" t="s">
        <v>127</v>
      </c>
      <c r="F41" s="66"/>
      <c r="G41" s="67"/>
    </row>
    <row r="42" spans="1:7" ht="43.5" customHeight="1" x14ac:dyDescent="0.25">
      <c r="B42" s="14" t="s">
        <v>5</v>
      </c>
      <c r="C42" s="91" t="s">
        <v>57</v>
      </c>
      <c r="D42" s="92"/>
      <c r="E42" s="93" t="s">
        <v>127</v>
      </c>
      <c r="F42" s="94"/>
      <c r="G42" s="95"/>
    </row>
    <row r="43" spans="1:7" ht="54" customHeight="1" x14ac:dyDescent="0.25">
      <c r="B43" s="483" t="s">
        <v>171</v>
      </c>
      <c r="C43" s="484"/>
      <c r="D43" s="484"/>
      <c r="E43" s="484"/>
      <c r="F43" s="484"/>
      <c r="G43" s="485"/>
    </row>
    <row r="44" spans="1:7" ht="10.5" customHeight="1" x14ac:dyDescent="0.25">
      <c r="A44" s="96"/>
      <c r="B44" s="486" t="s">
        <v>128</v>
      </c>
      <c r="C44" s="487"/>
      <c r="D44" s="487"/>
      <c r="E44" s="487"/>
      <c r="F44" s="487"/>
      <c r="G44" s="488"/>
    </row>
    <row r="45" spans="1:7" ht="24.95" customHeight="1" x14ac:dyDescent="0.25">
      <c r="B45" s="22"/>
      <c r="C45" s="23"/>
      <c r="D45" s="23"/>
      <c r="E45" s="23"/>
      <c r="F45" s="23"/>
      <c r="G45" s="23"/>
    </row>
    <row r="46" spans="1:7" ht="24.95" customHeight="1" x14ac:dyDescent="0.25">
      <c r="B46" s="432" t="s">
        <v>72</v>
      </c>
      <c r="C46" s="433"/>
      <c r="D46" s="33" t="s">
        <v>95</v>
      </c>
      <c r="E46" s="430" t="s">
        <v>81</v>
      </c>
      <c r="F46" s="431"/>
      <c r="G46" s="52" t="s">
        <v>82</v>
      </c>
    </row>
    <row r="47" spans="1:7" ht="24.95" customHeight="1" x14ac:dyDescent="0.25">
      <c r="B47" s="62" t="s">
        <v>1</v>
      </c>
      <c r="C47" s="72" t="s">
        <v>129</v>
      </c>
      <c r="D47" s="63">
        <v>8.3000000000000001E-3</v>
      </c>
      <c r="E47" s="460" t="s">
        <v>182</v>
      </c>
      <c r="F47" s="461"/>
      <c r="G47" s="73" t="s">
        <v>130</v>
      </c>
    </row>
    <row r="48" spans="1:7" ht="24.95" customHeight="1" x14ac:dyDescent="0.25">
      <c r="B48" s="62" t="s">
        <v>3</v>
      </c>
      <c r="C48" s="72" t="s">
        <v>131</v>
      </c>
      <c r="D48" s="63">
        <v>6.9999999999999999E-4</v>
      </c>
      <c r="E48" s="460" t="s">
        <v>175</v>
      </c>
      <c r="F48" s="461"/>
      <c r="G48" s="73" t="s">
        <v>132</v>
      </c>
    </row>
    <row r="49" spans="1:7" ht="24.95" customHeight="1" x14ac:dyDescent="0.25">
      <c r="B49" s="64" t="s">
        <v>4</v>
      </c>
      <c r="C49" s="74" t="s">
        <v>183</v>
      </c>
      <c r="D49" s="75">
        <v>3.2000000000000001E-2</v>
      </c>
      <c r="E49" s="76" t="s">
        <v>174</v>
      </c>
      <c r="F49" s="77"/>
      <c r="G49" s="73" t="s">
        <v>133</v>
      </c>
    </row>
    <row r="50" spans="1:7" ht="24.95" customHeight="1" x14ac:dyDescent="0.25">
      <c r="B50" s="78" t="s">
        <v>5</v>
      </c>
      <c r="C50" s="79" t="s">
        <v>134</v>
      </c>
      <c r="D50" s="80">
        <v>1.9400000000000001E-2</v>
      </c>
      <c r="E50" s="516" t="s">
        <v>173</v>
      </c>
      <c r="F50" s="517"/>
      <c r="G50" s="73" t="s">
        <v>135</v>
      </c>
    </row>
    <row r="51" spans="1:7" ht="24.95" customHeight="1" x14ac:dyDescent="0.25">
      <c r="B51" s="81" t="s">
        <v>136</v>
      </c>
      <c r="C51" s="71" t="s">
        <v>176</v>
      </c>
      <c r="D51" s="82">
        <v>1.9444444444444444E-3</v>
      </c>
      <c r="E51" s="460" t="s">
        <v>137</v>
      </c>
      <c r="F51" s="461"/>
      <c r="G51" s="73" t="s">
        <v>138</v>
      </c>
    </row>
    <row r="52" spans="1:7" ht="24.95" customHeight="1" x14ac:dyDescent="0.25">
      <c r="A52" s="57"/>
      <c r="B52" s="78" t="s">
        <v>7</v>
      </c>
      <c r="C52" s="79" t="s">
        <v>139</v>
      </c>
      <c r="D52" s="80">
        <v>7.1000000000000004E-3</v>
      </c>
      <c r="E52" s="462" t="s">
        <v>178</v>
      </c>
      <c r="F52" s="463"/>
      <c r="G52" s="73" t="s">
        <v>140</v>
      </c>
    </row>
    <row r="53" spans="1:7" ht="24.95" customHeight="1" x14ac:dyDescent="0.25">
      <c r="B53" s="81" t="s">
        <v>141</v>
      </c>
      <c r="C53" s="83" t="s">
        <v>177</v>
      </c>
      <c r="D53" s="84">
        <v>7.1555555555555576E-4</v>
      </c>
      <c r="E53" s="460" t="s">
        <v>142</v>
      </c>
      <c r="F53" s="461"/>
      <c r="G53" s="73" t="s">
        <v>138</v>
      </c>
    </row>
    <row r="54" spans="1:7" ht="24.95" customHeight="1" x14ac:dyDescent="0.25">
      <c r="B54" s="467" t="s">
        <v>143</v>
      </c>
      <c r="C54" s="467"/>
      <c r="D54" s="85">
        <v>6.8199999999999997E-2</v>
      </c>
      <c r="E54" s="86" t="s">
        <v>179</v>
      </c>
      <c r="F54" s="87"/>
      <c r="G54" s="88"/>
    </row>
    <row r="55" spans="1:7" ht="39" customHeight="1" x14ac:dyDescent="0.25">
      <c r="B55" s="468" t="s">
        <v>144</v>
      </c>
      <c r="C55" s="468"/>
      <c r="D55" s="89">
        <v>4.4299999999999999E-2</v>
      </c>
      <c r="E55" s="469" t="s">
        <v>180</v>
      </c>
      <c r="F55" s="470"/>
      <c r="G55" s="90"/>
    </row>
    <row r="56" spans="1:7" ht="36" customHeight="1" x14ac:dyDescent="0.25">
      <c r="B56" s="513" t="s">
        <v>181</v>
      </c>
      <c r="C56" s="514"/>
      <c r="D56" s="514"/>
      <c r="E56" s="514"/>
      <c r="F56" s="514"/>
      <c r="G56" s="515"/>
    </row>
    <row r="57" spans="1:7" ht="52.5" customHeight="1" x14ac:dyDescent="0.25">
      <c r="B57" s="464" t="s">
        <v>184</v>
      </c>
      <c r="C57" s="465"/>
      <c r="D57" s="465"/>
      <c r="E57" s="465"/>
      <c r="F57" s="465"/>
      <c r="G57" s="466"/>
    </row>
    <row r="58" spans="1:7" ht="53.25" customHeight="1" x14ac:dyDescent="0.25">
      <c r="B58" s="464" t="s">
        <v>145</v>
      </c>
      <c r="C58" s="465"/>
      <c r="D58" s="465"/>
      <c r="E58" s="465"/>
      <c r="F58" s="465"/>
      <c r="G58" s="466"/>
    </row>
    <row r="59" spans="1:7" ht="48" customHeight="1" x14ac:dyDescent="0.25">
      <c r="B59" s="464" t="s">
        <v>185</v>
      </c>
      <c r="C59" s="465"/>
      <c r="D59" s="465"/>
      <c r="E59" s="465"/>
      <c r="F59" s="465"/>
      <c r="G59" s="466"/>
    </row>
    <row r="60" spans="1:7" ht="12.75" customHeight="1" x14ac:dyDescent="0.25">
      <c r="B60" s="510" t="s">
        <v>186</v>
      </c>
      <c r="C60" s="511"/>
      <c r="D60" s="511"/>
      <c r="E60" s="511"/>
      <c r="F60" s="511"/>
      <c r="G60" s="512"/>
    </row>
    <row r="61" spans="1:7" ht="24.95" customHeight="1" x14ac:dyDescent="0.25">
      <c r="B61" s="15"/>
      <c r="C61" s="49"/>
      <c r="D61" s="49"/>
      <c r="E61" s="49"/>
      <c r="F61" s="49"/>
      <c r="G61" s="49"/>
    </row>
    <row r="62" spans="1:7" ht="24.95" customHeight="1" x14ac:dyDescent="0.25">
      <c r="B62" s="432" t="s">
        <v>146</v>
      </c>
      <c r="C62" s="504"/>
      <c r="D62" s="433"/>
      <c r="E62" s="430" t="s">
        <v>82</v>
      </c>
      <c r="F62" s="500"/>
      <c r="G62" s="431"/>
    </row>
    <row r="63" spans="1:7" ht="24.95" customHeight="1" x14ac:dyDescent="0.25">
      <c r="B63" s="7" t="s">
        <v>1</v>
      </c>
      <c r="C63" s="493" t="s">
        <v>48</v>
      </c>
      <c r="D63" s="494"/>
      <c r="E63" s="490" t="s">
        <v>147</v>
      </c>
      <c r="F63" s="491"/>
      <c r="G63" s="492"/>
    </row>
    <row r="64" spans="1:7" ht="24.95" customHeight="1" x14ac:dyDescent="0.25">
      <c r="B64" s="7" t="s">
        <v>3</v>
      </c>
      <c r="C64" s="97" t="s">
        <v>188</v>
      </c>
      <c r="D64" s="48"/>
      <c r="E64" s="489" t="s">
        <v>148</v>
      </c>
      <c r="F64" s="489"/>
      <c r="G64" s="489"/>
    </row>
    <row r="65" spans="2:7" ht="33.75" customHeight="1" x14ac:dyDescent="0.25">
      <c r="B65" s="7" t="s">
        <v>4</v>
      </c>
      <c r="C65" s="97" t="s">
        <v>187</v>
      </c>
      <c r="D65" s="48"/>
      <c r="E65" s="489"/>
      <c r="F65" s="489"/>
      <c r="G65" s="489"/>
    </row>
    <row r="66" spans="2:7" ht="40.5" customHeight="1" x14ac:dyDescent="0.25">
      <c r="B66" s="480" t="s">
        <v>149</v>
      </c>
      <c r="C66" s="481"/>
      <c r="D66" s="481"/>
      <c r="E66" s="481"/>
      <c r="F66" s="481"/>
      <c r="G66" s="482"/>
    </row>
    <row r="67" spans="2:7" ht="24.95" customHeight="1" x14ac:dyDescent="0.25">
      <c r="B67" s="15"/>
      <c r="C67" s="20"/>
      <c r="D67" s="20"/>
      <c r="E67" s="20"/>
      <c r="F67" s="20"/>
      <c r="G67" s="20"/>
    </row>
    <row r="68" spans="2:7" ht="24.95" customHeight="1" x14ac:dyDescent="0.25">
      <c r="B68" s="508" t="s">
        <v>150</v>
      </c>
      <c r="C68" s="509"/>
      <c r="D68" s="37" t="s">
        <v>95</v>
      </c>
      <c r="E68" s="459" t="s">
        <v>81</v>
      </c>
      <c r="F68" s="459"/>
      <c r="G68" s="459"/>
    </row>
    <row r="69" spans="2:7" ht="24.95" customHeight="1" x14ac:dyDescent="0.25">
      <c r="B69" s="34" t="s">
        <v>1</v>
      </c>
      <c r="C69" s="35" t="s">
        <v>151</v>
      </c>
      <c r="D69" s="3">
        <v>0.05</v>
      </c>
      <c r="E69" s="479" t="s">
        <v>189</v>
      </c>
      <c r="F69" s="452"/>
      <c r="G69" s="452"/>
    </row>
    <row r="70" spans="2:7" ht="24.95" customHeight="1" x14ac:dyDescent="0.25">
      <c r="B70" s="34" t="s">
        <v>3</v>
      </c>
      <c r="C70" s="35" t="s">
        <v>152</v>
      </c>
      <c r="D70" s="3">
        <v>0.1</v>
      </c>
      <c r="E70" s="452" t="s">
        <v>153</v>
      </c>
      <c r="F70" s="452"/>
      <c r="G70" s="452"/>
    </row>
    <row r="71" spans="2:7" ht="24.95" customHeight="1" x14ac:dyDescent="0.25">
      <c r="B71" s="38" t="s">
        <v>4</v>
      </c>
      <c r="C71" s="39" t="s">
        <v>154</v>
      </c>
      <c r="D71" s="3">
        <v>0.14250000000000002</v>
      </c>
      <c r="E71" s="456" t="s">
        <v>155</v>
      </c>
      <c r="F71" s="457"/>
      <c r="G71" s="458"/>
    </row>
    <row r="72" spans="2:7" ht="24.95" customHeight="1" x14ac:dyDescent="0.25">
      <c r="B72" s="6" t="s">
        <v>156</v>
      </c>
      <c r="C72" s="8" t="s">
        <v>157</v>
      </c>
      <c r="D72" s="40">
        <v>9.2499999999999999E-2</v>
      </c>
      <c r="E72" s="453" t="s">
        <v>158</v>
      </c>
      <c r="F72" s="454"/>
      <c r="G72" s="455"/>
    </row>
    <row r="73" spans="2:7" ht="24.95" customHeight="1" x14ac:dyDescent="0.25">
      <c r="B73" s="36"/>
      <c r="C73" s="9" t="s">
        <v>159</v>
      </c>
      <c r="D73" s="41">
        <v>1.6500000000000001E-2</v>
      </c>
      <c r="E73" s="53"/>
      <c r="F73" s="50"/>
      <c r="G73" s="51"/>
    </row>
    <row r="74" spans="2:7" ht="24.95" customHeight="1" x14ac:dyDescent="0.25">
      <c r="B74" s="36"/>
      <c r="C74" s="9" t="s">
        <v>160</v>
      </c>
      <c r="D74" s="42">
        <v>7.5999999999999998E-2</v>
      </c>
      <c r="E74" s="475" t="s">
        <v>161</v>
      </c>
      <c r="F74" s="454"/>
      <c r="G74" s="455"/>
    </row>
    <row r="75" spans="2:7" ht="24.95" customHeight="1" x14ac:dyDescent="0.25">
      <c r="B75" s="6" t="s">
        <v>162</v>
      </c>
      <c r="C75" s="8" t="s">
        <v>163</v>
      </c>
      <c r="D75" s="43">
        <v>0.05</v>
      </c>
      <c r="E75" s="475" t="s">
        <v>164</v>
      </c>
      <c r="F75" s="454"/>
      <c r="G75" s="455"/>
    </row>
    <row r="76" spans="2:7" ht="77.25" customHeight="1" x14ac:dyDescent="0.25">
      <c r="B76" s="44" t="s">
        <v>165</v>
      </c>
      <c r="C76" s="45" t="s">
        <v>194</v>
      </c>
      <c r="D76" s="46">
        <v>0</v>
      </c>
      <c r="E76" s="59"/>
      <c r="F76" s="55"/>
      <c r="G76" s="60"/>
    </row>
    <row r="77" spans="2:7" ht="88.5" customHeight="1" x14ac:dyDescent="0.25">
      <c r="B77" s="444" t="s">
        <v>190</v>
      </c>
      <c r="C77" s="445"/>
      <c r="D77" s="445"/>
      <c r="E77" s="445"/>
      <c r="F77" s="445"/>
      <c r="G77" s="446"/>
    </row>
    <row r="78" spans="2:7" ht="51.75" customHeight="1" x14ac:dyDescent="0.25">
      <c r="B78" s="420" t="s">
        <v>166</v>
      </c>
      <c r="C78" s="428"/>
      <c r="D78" s="428"/>
      <c r="E78" s="428"/>
      <c r="F78" s="428"/>
      <c r="G78" s="429"/>
    </row>
    <row r="79" spans="2:7" ht="123.75" customHeight="1" x14ac:dyDescent="0.25">
      <c r="B79" s="47"/>
      <c r="C79" s="450" t="s">
        <v>191</v>
      </c>
      <c r="D79" s="450"/>
      <c r="E79" s="450"/>
      <c r="F79" s="450"/>
      <c r="G79" s="451"/>
    </row>
    <row r="80" spans="2:7" ht="54" customHeight="1" x14ac:dyDescent="0.25">
      <c r="B80" s="47"/>
      <c r="C80" s="450" t="s">
        <v>192</v>
      </c>
      <c r="D80" s="450"/>
      <c r="E80" s="450"/>
      <c r="F80" s="450"/>
      <c r="G80" s="451"/>
    </row>
    <row r="81" spans="2:7" ht="46.5" customHeight="1" x14ac:dyDescent="0.25">
      <c r="B81" s="497" t="s">
        <v>193</v>
      </c>
      <c r="C81" s="498"/>
      <c r="D81" s="498"/>
      <c r="E81" s="498"/>
      <c r="F81" s="498"/>
      <c r="G81" s="499"/>
    </row>
    <row r="82" spans="2:7" ht="15" customHeight="1" x14ac:dyDescent="0.25"/>
    <row r="83" spans="2:7" ht="15" customHeight="1" x14ac:dyDescent="0.25"/>
    <row r="84" spans="2:7" ht="15" customHeight="1" x14ac:dyDescent="0.25"/>
    <row r="85" spans="2:7" ht="15" customHeight="1" x14ac:dyDescent="0.25"/>
    <row r="88" spans="2:7" ht="15" customHeight="1" x14ac:dyDescent="0.25"/>
    <row r="89" spans="2:7" ht="15" customHeight="1" x14ac:dyDescent="0.25"/>
    <row r="97" spans="1:1" x14ac:dyDescent="0.25">
      <c r="A97" s="55"/>
    </row>
    <row r="98" spans="1:1" x14ac:dyDescent="0.25">
      <c r="A98" s="55"/>
    </row>
    <row r="103" spans="1:1" x14ac:dyDescent="0.25">
      <c r="A103" s="56"/>
    </row>
    <row r="104" spans="1:1" x14ac:dyDescent="0.25">
      <c r="A104" s="61"/>
    </row>
    <row r="105" spans="1:1" x14ac:dyDescent="0.25">
      <c r="A105" s="55"/>
    </row>
    <row r="106" spans="1:1" x14ac:dyDescent="0.25">
      <c r="A106" s="55"/>
    </row>
    <row r="107" spans="1:1" x14ac:dyDescent="0.25">
      <c r="A107" s="55"/>
    </row>
    <row r="108" spans="1:1" x14ac:dyDescent="0.25">
      <c r="A108" s="55"/>
    </row>
    <row r="109" spans="1:1" x14ac:dyDescent="0.25">
      <c r="A109" s="55"/>
    </row>
    <row r="110" spans="1:1" x14ac:dyDescent="0.25">
      <c r="A110" s="55"/>
    </row>
  </sheetData>
  <mergeCells count="77">
    <mergeCell ref="B38:C38"/>
    <mergeCell ref="B81:G81"/>
    <mergeCell ref="B33:G33"/>
    <mergeCell ref="E31:G31"/>
    <mergeCell ref="E38:G38"/>
    <mergeCell ref="E74:G74"/>
    <mergeCell ref="E48:F48"/>
    <mergeCell ref="B46:C46"/>
    <mergeCell ref="B62:D62"/>
    <mergeCell ref="B68:C68"/>
    <mergeCell ref="E62:G62"/>
    <mergeCell ref="B58:G58"/>
    <mergeCell ref="B60:G60"/>
    <mergeCell ref="B59:G59"/>
    <mergeCell ref="B56:G56"/>
    <mergeCell ref="E50:F50"/>
    <mergeCell ref="E23:G23"/>
    <mergeCell ref="E24:G24"/>
    <mergeCell ref="E25:G25"/>
    <mergeCell ref="E30:G30"/>
    <mergeCell ref="E28:G28"/>
    <mergeCell ref="E26:G26"/>
    <mergeCell ref="E27:G27"/>
    <mergeCell ref="E29:G29"/>
    <mergeCell ref="B31:C31"/>
    <mergeCell ref="E75:G75"/>
    <mergeCell ref="E14:F14"/>
    <mergeCell ref="B35:G35"/>
    <mergeCell ref="B36:G36"/>
    <mergeCell ref="E69:G69"/>
    <mergeCell ref="B66:G66"/>
    <mergeCell ref="B43:G43"/>
    <mergeCell ref="B44:G44"/>
    <mergeCell ref="E64:G65"/>
    <mergeCell ref="E63:G63"/>
    <mergeCell ref="E47:F47"/>
    <mergeCell ref="C63:D63"/>
    <mergeCell ref="C39:D39"/>
    <mergeCell ref="B19:G20"/>
    <mergeCell ref="E22:G22"/>
    <mergeCell ref="B3:G3"/>
    <mergeCell ref="D5:F5"/>
    <mergeCell ref="D6:F6"/>
    <mergeCell ref="D7:F7"/>
    <mergeCell ref="B16:C16"/>
    <mergeCell ref="E68:G68"/>
    <mergeCell ref="E46:F46"/>
    <mergeCell ref="E51:F51"/>
    <mergeCell ref="E52:F52"/>
    <mergeCell ref="E53:F53"/>
    <mergeCell ref="B57:G57"/>
    <mergeCell ref="B54:C54"/>
    <mergeCell ref="B55:C55"/>
    <mergeCell ref="E55:F55"/>
    <mergeCell ref="C80:G80"/>
    <mergeCell ref="B77:G77"/>
    <mergeCell ref="B78:G78"/>
    <mergeCell ref="C79:G79"/>
    <mergeCell ref="E70:G70"/>
    <mergeCell ref="E72:G72"/>
    <mergeCell ref="E71:G71"/>
    <mergeCell ref="B1:G1"/>
    <mergeCell ref="B34:G34"/>
    <mergeCell ref="E16:F16"/>
    <mergeCell ref="B17:G17"/>
    <mergeCell ref="B18:G18"/>
    <mergeCell ref="E13:F13"/>
    <mergeCell ref="B13:C13"/>
    <mergeCell ref="B22:C22"/>
    <mergeCell ref="B32:G32"/>
    <mergeCell ref="E15:F15"/>
    <mergeCell ref="D8:F8"/>
    <mergeCell ref="D9:F9"/>
    <mergeCell ref="B11:G11"/>
    <mergeCell ref="B10:G10"/>
    <mergeCell ref="B5:C5"/>
    <mergeCell ref="B2:G2"/>
  </mergeCells>
  <pageMargins left="0.511811024" right="0.511811024" top="0.78740157499999996" bottom="0.78740157499999996" header="0.31496062000000002" footer="0.31496062000000002"/>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zoomScale="130" zoomScaleNormal="130" workbookViewId="0">
      <selection activeCell="A9" sqref="A9"/>
    </sheetView>
  </sheetViews>
  <sheetFormatPr defaultRowHeight="15" x14ac:dyDescent="0.25"/>
  <cols>
    <col min="1" max="1" width="28.85546875" customWidth="1"/>
    <col min="2" max="2" width="30.28515625" customWidth="1"/>
    <col min="3" max="3" width="18.28515625" customWidth="1"/>
    <col min="4" max="4" width="20.7109375" customWidth="1"/>
    <col min="5" max="5" width="20" customWidth="1"/>
    <col min="6" max="6" width="22.7109375" customWidth="1"/>
  </cols>
  <sheetData>
    <row r="1" spans="1:6" ht="96" customHeight="1" x14ac:dyDescent="0.25">
      <c r="A1" s="412"/>
      <c r="B1" s="412"/>
      <c r="C1" s="412"/>
      <c r="D1" s="412"/>
      <c r="E1" s="412"/>
      <c r="F1" s="412"/>
    </row>
    <row r="2" spans="1:6" x14ac:dyDescent="0.25">
      <c r="A2" s="526" t="s">
        <v>195</v>
      </c>
      <c r="B2" s="526"/>
      <c r="C2" s="526"/>
      <c r="D2" s="526"/>
      <c r="E2" s="526"/>
      <c r="F2" s="526"/>
    </row>
    <row r="3" spans="1:6" x14ac:dyDescent="0.25">
      <c r="A3" s="103"/>
      <c r="B3" s="104"/>
      <c r="C3" s="104"/>
      <c r="D3" s="104"/>
      <c r="E3" s="104"/>
      <c r="F3" s="104"/>
    </row>
    <row r="4" spans="1:6" x14ac:dyDescent="0.25">
      <c r="A4" s="527"/>
      <c r="B4" s="527"/>
      <c r="C4" s="527"/>
      <c r="D4" s="527"/>
      <c r="E4" s="527"/>
      <c r="F4" s="527"/>
    </row>
    <row r="5" spans="1:6" x14ac:dyDescent="0.25">
      <c r="A5" s="105"/>
      <c r="B5" s="104"/>
      <c r="C5" s="104"/>
      <c r="D5" s="104"/>
      <c r="E5" s="104"/>
      <c r="F5" s="104"/>
    </row>
    <row r="6" spans="1:6" ht="20.100000000000001" customHeight="1" x14ac:dyDescent="0.25">
      <c r="A6" s="528" t="s">
        <v>196</v>
      </c>
      <c r="B6" s="528"/>
      <c r="C6" s="528"/>
      <c r="D6" s="528"/>
      <c r="E6" s="528"/>
      <c r="F6" s="528"/>
    </row>
    <row r="7" spans="1:6" ht="22.5" x14ac:dyDescent="0.25">
      <c r="A7" s="529" t="s">
        <v>197</v>
      </c>
      <c r="B7" s="106" t="s">
        <v>198</v>
      </c>
      <c r="C7" s="107" t="s">
        <v>199</v>
      </c>
      <c r="D7" s="108" t="s">
        <v>200</v>
      </c>
      <c r="E7" s="107" t="s">
        <v>201</v>
      </c>
      <c r="F7" s="108" t="s">
        <v>202</v>
      </c>
    </row>
    <row r="8" spans="1:6" x14ac:dyDescent="0.25">
      <c r="A8" s="529"/>
      <c r="B8" s="109" t="s">
        <v>203</v>
      </c>
      <c r="C8" s="110" t="s">
        <v>204</v>
      </c>
      <c r="D8" s="111" t="s">
        <v>205</v>
      </c>
      <c r="E8" s="110" t="s">
        <v>206</v>
      </c>
      <c r="F8" s="112" t="s">
        <v>207</v>
      </c>
    </row>
    <row r="9" spans="1:6" x14ac:dyDescent="0.25">
      <c r="A9" s="121">
        <v>44958</v>
      </c>
      <c r="B9" s="119"/>
      <c r="C9" s="120">
        <v>0</v>
      </c>
      <c r="D9" s="119"/>
      <c r="E9" s="122">
        <v>0</v>
      </c>
      <c r="F9" s="123">
        <v>0</v>
      </c>
    </row>
    <row r="10" spans="1:6" x14ac:dyDescent="0.25">
      <c r="A10" s="128">
        <v>44986</v>
      </c>
      <c r="B10" s="119">
        <v>0</v>
      </c>
      <c r="C10" s="119">
        <v>0</v>
      </c>
      <c r="D10" s="119">
        <v>0</v>
      </c>
      <c r="E10" s="124">
        <v>0</v>
      </c>
      <c r="F10" s="125">
        <v>0</v>
      </c>
    </row>
    <row r="11" spans="1:6" x14ac:dyDescent="0.25">
      <c r="A11" s="128">
        <v>45017</v>
      </c>
      <c r="B11" s="119">
        <v>0</v>
      </c>
      <c r="C11" s="119">
        <v>0</v>
      </c>
      <c r="D11" s="119">
        <v>0</v>
      </c>
      <c r="E11" s="124">
        <v>0</v>
      </c>
      <c r="F11" s="125">
        <v>0</v>
      </c>
    </row>
    <row r="12" spans="1:6" x14ac:dyDescent="0.25">
      <c r="A12" s="128">
        <v>45047</v>
      </c>
      <c r="B12" s="119">
        <v>0</v>
      </c>
      <c r="C12" s="119">
        <v>0</v>
      </c>
      <c r="D12" s="119">
        <v>0</v>
      </c>
      <c r="E12" s="124">
        <v>0</v>
      </c>
      <c r="F12" s="125">
        <v>0</v>
      </c>
    </row>
    <row r="13" spans="1:6" x14ac:dyDescent="0.25">
      <c r="A13" s="128">
        <v>45078</v>
      </c>
      <c r="B13" s="119">
        <v>0</v>
      </c>
      <c r="C13" s="119">
        <v>0</v>
      </c>
      <c r="D13" s="119">
        <v>0</v>
      </c>
      <c r="E13" s="124">
        <v>0</v>
      </c>
      <c r="F13" s="125">
        <v>0</v>
      </c>
    </row>
    <row r="14" spans="1:6" x14ac:dyDescent="0.25">
      <c r="A14" s="128">
        <v>45108</v>
      </c>
      <c r="B14" s="119">
        <v>0</v>
      </c>
      <c r="C14" s="119">
        <v>0</v>
      </c>
      <c r="D14" s="119">
        <v>0</v>
      </c>
      <c r="E14" s="124">
        <v>0</v>
      </c>
      <c r="F14" s="125">
        <v>0</v>
      </c>
    </row>
    <row r="15" spans="1:6" x14ac:dyDescent="0.25">
      <c r="A15" s="128">
        <v>45139</v>
      </c>
      <c r="B15" s="119">
        <v>0</v>
      </c>
      <c r="C15" s="119">
        <v>0</v>
      </c>
      <c r="D15" s="119">
        <v>0</v>
      </c>
      <c r="E15" s="124">
        <v>0</v>
      </c>
      <c r="F15" s="125">
        <v>0</v>
      </c>
    </row>
    <row r="16" spans="1:6" x14ac:dyDescent="0.25">
      <c r="A16" s="128">
        <v>45170</v>
      </c>
      <c r="B16" s="119">
        <v>0</v>
      </c>
      <c r="C16" s="119">
        <v>0</v>
      </c>
      <c r="D16" s="119">
        <v>0</v>
      </c>
      <c r="E16" s="124">
        <v>0</v>
      </c>
      <c r="F16" s="125">
        <v>0</v>
      </c>
    </row>
    <row r="17" spans="1:6" x14ac:dyDescent="0.25">
      <c r="A17" s="128">
        <v>45200</v>
      </c>
      <c r="B17" s="119">
        <v>0</v>
      </c>
      <c r="C17" s="119">
        <v>0</v>
      </c>
      <c r="D17" s="119">
        <v>0</v>
      </c>
      <c r="E17" s="124">
        <v>0</v>
      </c>
      <c r="F17" s="125">
        <v>0</v>
      </c>
    </row>
    <row r="18" spans="1:6" x14ac:dyDescent="0.25">
      <c r="A18" s="128">
        <v>45231</v>
      </c>
      <c r="B18" s="119">
        <v>0</v>
      </c>
      <c r="C18" s="119">
        <v>0</v>
      </c>
      <c r="D18" s="119">
        <v>0</v>
      </c>
      <c r="E18" s="124">
        <v>0</v>
      </c>
      <c r="F18" s="125">
        <v>0</v>
      </c>
    </row>
    <row r="19" spans="1:6" x14ac:dyDescent="0.25">
      <c r="A19" s="128">
        <v>45261</v>
      </c>
      <c r="B19" s="119">
        <v>0</v>
      </c>
      <c r="C19" s="119">
        <v>0</v>
      </c>
      <c r="D19" s="119">
        <v>0</v>
      </c>
      <c r="E19" s="124">
        <v>0</v>
      </c>
      <c r="F19" s="125">
        <v>0</v>
      </c>
    </row>
    <row r="20" spans="1:6" x14ac:dyDescent="0.25">
      <c r="A20" s="128">
        <v>45292</v>
      </c>
      <c r="B20" s="119">
        <v>0</v>
      </c>
      <c r="C20" s="119">
        <v>0</v>
      </c>
      <c r="D20" s="119">
        <v>0</v>
      </c>
      <c r="E20" s="124">
        <v>0</v>
      </c>
      <c r="F20" s="125">
        <v>0</v>
      </c>
    </row>
    <row r="21" spans="1:6" x14ac:dyDescent="0.25">
      <c r="A21" s="525" t="s">
        <v>208</v>
      </c>
      <c r="B21" s="525"/>
      <c r="C21" s="525"/>
      <c r="D21" s="525"/>
      <c r="E21" s="525"/>
      <c r="F21" s="99">
        <v>1.6500000000000001E-2</v>
      </c>
    </row>
    <row r="22" spans="1:6" x14ac:dyDescent="0.25">
      <c r="A22" s="519"/>
      <c r="B22" s="519"/>
      <c r="C22" s="519"/>
      <c r="D22" s="519"/>
      <c r="E22" s="519"/>
      <c r="F22" s="519"/>
    </row>
    <row r="23" spans="1:6" ht="20.100000000000001" customHeight="1" x14ac:dyDescent="0.25">
      <c r="A23" s="520" t="s">
        <v>209</v>
      </c>
      <c r="B23" s="520"/>
      <c r="C23" s="520"/>
      <c r="D23" s="520"/>
      <c r="E23" s="520"/>
      <c r="F23" s="520"/>
    </row>
    <row r="24" spans="1:6" ht="22.5" x14ac:dyDescent="0.25">
      <c r="A24" s="521" t="s">
        <v>197</v>
      </c>
      <c r="B24" s="113" t="s">
        <v>198</v>
      </c>
      <c r="C24" s="107" t="s">
        <v>199</v>
      </c>
      <c r="D24" s="117" t="s">
        <v>200</v>
      </c>
      <c r="E24" s="114" t="s">
        <v>201</v>
      </c>
      <c r="F24" s="114" t="s">
        <v>202</v>
      </c>
    </row>
    <row r="25" spans="1:6" x14ac:dyDescent="0.25">
      <c r="A25" s="521"/>
      <c r="B25" s="116" t="s">
        <v>203</v>
      </c>
      <c r="C25" s="110" t="s">
        <v>204</v>
      </c>
      <c r="D25" s="118" t="s">
        <v>205</v>
      </c>
      <c r="E25" s="115" t="s">
        <v>206</v>
      </c>
      <c r="F25" s="115" t="s">
        <v>207</v>
      </c>
    </row>
    <row r="26" spans="1:6" x14ac:dyDescent="0.25">
      <c r="A26" s="121">
        <v>44958</v>
      </c>
      <c r="B26" s="119">
        <v>0</v>
      </c>
      <c r="C26" s="120">
        <v>0</v>
      </c>
      <c r="D26" s="119">
        <v>0</v>
      </c>
      <c r="E26" s="126">
        <v>0</v>
      </c>
      <c r="F26" s="127">
        <v>0</v>
      </c>
    </row>
    <row r="27" spans="1:6" x14ac:dyDescent="0.25">
      <c r="A27" s="128">
        <v>44986</v>
      </c>
      <c r="B27" s="119">
        <v>0</v>
      </c>
      <c r="C27" s="119">
        <v>0</v>
      </c>
      <c r="D27" s="119">
        <v>0</v>
      </c>
      <c r="E27" s="126">
        <v>0</v>
      </c>
      <c r="F27" s="127">
        <v>0</v>
      </c>
    </row>
    <row r="28" spans="1:6" x14ac:dyDescent="0.25">
      <c r="A28" s="128">
        <v>45017</v>
      </c>
      <c r="B28" s="119">
        <v>0</v>
      </c>
      <c r="C28" s="119">
        <v>0</v>
      </c>
      <c r="D28" s="119">
        <v>0</v>
      </c>
      <c r="E28" s="126">
        <v>0</v>
      </c>
      <c r="F28" s="127">
        <v>0</v>
      </c>
    </row>
    <row r="29" spans="1:6" x14ac:dyDescent="0.25">
      <c r="A29" s="128">
        <v>45047</v>
      </c>
      <c r="B29" s="119">
        <v>0</v>
      </c>
      <c r="C29" s="119">
        <v>0</v>
      </c>
      <c r="D29" s="119">
        <v>0</v>
      </c>
      <c r="E29" s="126">
        <v>0</v>
      </c>
      <c r="F29" s="127">
        <v>0</v>
      </c>
    </row>
    <row r="30" spans="1:6" x14ac:dyDescent="0.25">
      <c r="A30" s="128">
        <v>45078</v>
      </c>
      <c r="B30" s="119">
        <v>0</v>
      </c>
      <c r="C30" s="119">
        <v>0</v>
      </c>
      <c r="D30" s="119">
        <v>0</v>
      </c>
      <c r="E30" s="126">
        <v>0</v>
      </c>
      <c r="F30" s="127">
        <v>0</v>
      </c>
    </row>
    <row r="31" spans="1:6" x14ac:dyDescent="0.25">
      <c r="A31" s="128">
        <v>45108</v>
      </c>
      <c r="B31" s="119">
        <v>0</v>
      </c>
      <c r="C31" s="119">
        <v>0</v>
      </c>
      <c r="D31" s="119">
        <v>0</v>
      </c>
      <c r="E31" s="126">
        <v>0</v>
      </c>
      <c r="F31" s="127">
        <v>0</v>
      </c>
    </row>
    <row r="32" spans="1:6" x14ac:dyDescent="0.25">
      <c r="A32" s="128">
        <v>45139</v>
      </c>
      <c r="B32" s="119">
        <v>0</v>
      </c>
      <c r="C32" s="119">
        <v>0</v>
      </c>
      <c r="D32" s="119">
        <v>0</v>
      </c>
      <c r="E32" s="126">
        <v>0</v>
      </c>
      <c r="F32" s="127">
        <v>0</v>
      </c>
    </row>
    <row r="33" spans="1:6" x14ac:dyDescent="0.25">
      <c r="A33" s="128">
        <v>45170</v>
      </c>
      <c r="B33" s="119">
        <v>0</v>
      </c>
      <c r="C33" s="119">
        <v>0</v>
      </c>
      <c r="D33" s="119">
        <v>0</v>
      </c>
      <c r="E33" s="126">
        <v>0</v>
      </c>
      <c r="F33" s="127">
        <v>0</v>
      </c>
    </row>
    <row r="34" spans="1:6" x14ac:dyDescent="0.25">
      <c r="A34" s="128">
        <v>45200</v>
      </c>
      <c r="B34" s="119">
        <v>0</v>
      </c>
      <c r="C34" s="119">
        <v>0</v>
      </c>
      <c r="D34" s="119">
        <v>0</v>
      </c>
      <c r="E34" s="126">
        <v>0</v>
      </c>
      <c r="F34" s="127">
        <v>0</v>
      </c>
    </row>
    <row r="35" spans="1:6" x14ac:dyDescent="0.25">
      <c r="A35" s="128">
        <v>45231</v>
      </c>
      <c r="B35" s="119">
        <v>0</v>
      </c>
      <c r="C35" s="119">
        <v>0</v>
      </c>
      <c r="D35" s="119">
        <v>0</v>
      </c>
      <c r="E35" s="126">
        <v>0</v>
      </c>
      <c r="F35" s="127">
        <v>0</v>
      </c>
    </row>
    <row r="36" spans="1:6" x14ac:dyDescent="0.25">
      <c r="A36" s="128">
        <v>45261</v>
      </c>
      <c r="B36" s="119">
        <v>0</v>
      </c>
      <c r="C36" s="119">
        <v>0</v>
      </c>
      <c r="D36" s="119">
        <v>0</v>
      </c>
      <c r="E36" s="126">
        <v>0</v>
      </c>
      <c r="F36" s="127">
        <v>0</v>
      </c>
    </row>
    <row r="37" spans="1:6" x14ac:dyDescent="0.25">
      <c r="A37" s="128">
        <v>45292</v>
      </c>
      <c r="B37" s="119">
        <v>0</v>
      </c>
      <c r="C37" s="119">
        <v>0</v>
      </c>
      <c r="D37" s="119">
        <v>0</v>
      </c>
      <c r="E37" s="126">
        <v>0</v>
      </c>
      <c r="F37" s="127">
        <v>0</v>
      </c>
    </row>
    <row r="38" spans="1:6" x14ac:dyDescent="0.25">
      <c r="A38" s="522" t="s">
        <v>208</v>
      </c>
      <c r="B38" s="522"/>
      <c r="C38" s="522"/>
      <c r="D38" s="522"/>
      <c r="E38" s="522"/>
      <c r="F38" s="99">
        <v>7.5999999999999998E-2</v>
      </c>
    </row>
    <row r="39" spans="1:6" x14ac:dyDescent="0.25">
      <c r="A39" s="98"/>
      <c r="B39" s="102"/>
      <c r="C39" s="102"/>
      <c r="D39" s="102"/>
      <c r="E39" s="102"/>
      <c r="F39" s="102"/>
    </row>
    <row r="40" spans="1:6" x14ac:dyDescent="0.25">
      <c r="A40" s="101"/>
      <c r="B40" s="100"/>
      <c r="C40" s="102"/>
      <c r="D40" s="102"/>
      <c r="E40" s="102"/>
      <c r="F40" s="102"/>
    </row>
    <row r="41" spans="1:6" x14ac:dyDescent="0.25">
      <c r="A41" s="102"/>
      <c r="B41" s="102"/>
      <c r="C41" s="102"/>
      <c r="D41" s="102"/>
      <c r="E41" s="102"/>
      <c r="F41" s="102"/>
    </row>
    <row r="42" spans="1:6" x14ac:dyDescent="0.25">
      <c r="A42" s="102"/>
      <c r="B42" s="102"/>
      <c r="C42" s="102"/>
      <c r="D42" s="102"/>
      <c r="E42" s="102"/>
      <c r="F42" s="102"/>
    </row>
    <row r="43" spans="1:6" x14ac:dyDescent="0.25">
      <c r="A43" s="102"/>
      <c r="B43" s="102"/>
      <c r="C43" s="102"/>
      <c r="D43" s="102"/>
      <c r="E43" s="102"/>
      <c r="F43" s="102"/>
    </row>
    <row r="44" spans="1:6" x14ac:dyDescent="0.25">
      <c r="A44" s="523"/>
      <c r="B44" s="523"/>
      <c r="C44" s="523"/>
      <c r="D44" s="523"/>
      <c r="E44" s="523"/>
      <c r="F44" s="523"/>
    </row>
    <row r="45" spans="1:6" x14ac:dyDescent="0.25">
      <c r="A45" s="524" t="s">
        <v>210</v>
      </c>
      <c r="B45" s="524"/>
      <c r="C45" s="524"/>
      <c r="D45" s="524"/>
      <c r="E45" s="524"/>
      <c r="F45" s="524"/>
    </row>
    <row r="46" spans="1:6" x14ac:dyDescent="0.25">
      <c r="A46" s="518"/>
      <c r="B46" s="518"/>
      <c r="C46" s="518"/>
      <c r="D46" s="518"/>
      <c r="E46" s="518"/>
      <c r="F46" s="518"/>
    </row>
  </sheetData>
  <mergeCells count="13">
    <mergeCell ref="A1:F1"/>
    <mergeCell ref="A46:F46"/>
    <mergeCell ref="A22:F22"/>
    <mergeCell ref="A23:F23"/>
    <mergeCell ref="A24:A25"/>
    <mergeCell ref="A38:E38"/>
    <mergeCell ref="A44:F44"/>
    <mergeCell ref="A45:F45"/>
    <mergeCell ref="A21:E21"/>
    <mergeCell ref="A2:F2"/>
    <mergeCell ref="A4:F4"/>
    <mergeCell ref="A6:F6"/>
    <mergeCell ref="A7:A8"/>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9"/>
  <sheetViews>
    <sheetView topLeftCell="A2" zoomScale="110" zoomScaleNormal="110" workbookViewId="0">
      <selection activeCell="B7" sqref="B7"/>
    </sheetView>
  </sheetViews>
  <sheetFormatPr defaultRowHeight="15" x14ac:dyDescent="0.25"/>
  <cols>
    <col min="1" max="1" width="32.28515625" customWidth="1"/>
    <col min="2" max="2" width="33.28515625" customWidth="1"/>
    <col min="3" max="3" width="20.7109375" customWidth="1"/>
    <col min="4" max="4" width="18.85546875" customWidth="1"/>
    <col min="5" max="5" width="21.5703125" customWidth="1"/>
    <col min="6" max="7" width="17.28515625" customWidth="1"/>
    <col min="15" max="15" width="36.140625" customWidth="1"/>
  </cols>
  <sheetData>
    <row r="1" spans="1:25" ht="85.5" customHeight="1" x14ac:dyDescent="0.25">
      <c r="A1" s="531"/>
      <c r="B1" s="531"/>
      <c r="C1" s="531"/>
      <c r="D1" s="531"/>
      <c r="E1" s="531"/>
      <c r="F1" s="531"/>
      <c r="G1" s="531"/>
      <c r="H1" s="531"/>
      <c r="I1" s="531"/>
      <c r="J1" s="531"/>
      <c r="K1" s="531"/>
      <c r="L1" s="531"/>
      <c r="M1" s="531"/>
      <c r="N1" s="531"/>
      <c r="O1" s="531"/>
      <c r="P1" s="149"/>
      <c r="Q1" s="149"/>
      <c r="R1" s="149"/>
      <c r="S1" s="149"/>
      <c r="T1" s="149"/>
      <c r="U1" s="149"/>
      <c r="V1" s="149"/>
      <c r="W1" s="149"/>
      <c r="X1" s="149"/>
      <c r="Y1" s="129"/>
    </row>
    <row r="2" spans="1:25" ht="23.25" x14ac:dyDescent="0.25">
      <c r="A2" s="532"/>
      <c r="B2" s="532"/>
      <c r="C2" s="532"/>
      <c r="D2" s="532"/>
      <c r="E2" s="532"/>
      <c r="F2" s="532"/>
      <c r="G2" s="532"/>
      <c r="H2" s="532"/>
      <c r="I2" s="532"/>
      <c r="J2" s="532"/>
      <c r="K2" s="532"/>
      <c r="L2" s="532"/>
      <c r="M2" s="532"/>
      <c r="N2" s="532"/>
      <c r="O2" s="532"/>
      <c r="P2" s="149"/>
      <c r="Q2" s="149"/>
      <c r="R2" s="149"/>
      <c r="S2" s="149"/>
      <c r="T2" s="149"/>
      <c r="U2" s="149"/>
      <c r="V2" s="149"/>
      <c r="W2" s="149"/>
      <c r="X2" s="149"/>
      <c r="Y2" s="129"/>
    </row>
    <row r="3" spans="1:25"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row>
    <row r="4" spans="1:25" ht="44.25" customHeight="1" x14ac:dyDescent="0.25">
      <c r="A4" s="533" t="s">
        <v>233</v>
      </c>
      <c r="B4" s="535" t="s">
        <v>234</v>
      </c>
      <c r="C4" s="537" t="s">
        <v>235</v>
      </c>
      <c r="D4" s="538" t="s">
        <v>236</v>
      </c>
      <c r="E4" s="538"/>
      <c r="F4" s="538"/>
      <c r="G4" s="538"/>
      <c r="H4" s="538"/>
      <c r="I4" s="538"/>
      <c r="J4" s="129"/>
      <c r="K4" s="129"/>
      <c r="L4" s="129"/>
      <c r="M4" s="129"/>
      <c r="N4" s="129"/>
      <c r="O4" s="129"/>
      <c r="P4" s="129"/>
      <c r="Q4" s="129"/>
      <c r="R4" s="129"/>
      <c r="S4" s="129"/>
      <c r="T4" s="129"/>
      <c r="U4" s="129"/>
      <c r="V4" s="129"/>
      <c r="W4" s="129"/>
      <c r="X4" s="129"/>
      <c r="Y4" s="129"/>
    </row>
    <row r="5" spans="1:25" ht="54.75" customHeight="1" x14ac:dyDescent="0.25">
      <c r="A5" s="534"/>
      <c r="B5" s="536"/>
      <c r="C5" s="537"/>
      <c r="D5" s="130" t="s">
        <v>237</v>
      </c>
      <c r="E5" s="130" t="s">
        <v>238</v>
      </c>
      <c r="F5" s="131" t="s">
        <v>160</v>
      </c>
      <c r="G5" s="131" t="s">
        <v>159</v>
      </c>
      <c r="H5" s="539" t="s">
        <v>239</v>
      </c>
      <c r="I5" s="539"/>
      <c r="J5" s="129"/>
      <c r="K5" s="129"/>
      <c r="L5" s="129"/>
      <c r="M5" s="129"/>
      <c r="N5" s="129"/>
      <c r="O5" s="129"/>
      <c r="P5" s="150" t="s">
        <v>249</v>
      </c>
      <c r="Q5" s="129"/>
      <c r="R5" s="129"/>
      <c r="S5" s="129"/>
      <c r="T5" s="129"/>
      <c r="U5" s="129"/>
      <c r="V5" s="129"/>
      <c r="W5" s="129"/>
      <c r="X5" s="129"/>
      <c r="Y5" s="129"/>
    </row>
    <row r="6" spans="1:25" ht="90.75" customHeight="1" x14ac:dyDescent="0.4">
      <c r="A6" s="132"/>
      <c r="B6" s="133">
        <v>1500000</v>
      </c>
      <c r="C6" s="134">
        <f>D18</f>
        <v>0.1135</v>
      </c>
      <c r="D6" s="134">
        <f>G27</f>
        <v>2.0199999999999999E-2</v>
      </c>
      <c r="E6" s="134">
        <f t="shared" ref="E6:G6" si="0">H27</f>
        <v>2.18E-2</v>
      </c>
      <c r="F6" s="135">
        <f t="shared" si="0"/>
        <v>2.1499999999999998E-2</v>
      </c>
      <c r="G6" s="135">
        <f t="shared" si="0"/>
        <v>4.7000000000000002E-3</v>
      </c>
      <c r="H6" s="530">
        <f>L27</f>
        <v>4.53E-2</v>
      </c>
      <c r="I6" s="530"/>
      <c r="J6" s="129"/>
      <c r="K6" s="129"/>
      <c r="L6" s="129"/>
      <c r="M6" s="129"/>
      <c r="N6" s="129"/>
      <c r="O6" s="129"/>
      <c r="P6" s="151">
        <f>K27</f>
        <v>0</v>
      </c>
      <c r="Q6" s="129"/>
      <c r="R6" s="129"/>
      <c r="S6" s="129"/>
      <c r="T6" s="129"/>
      <c r="U6" s="129"/>
      <c r="V6" s="129"/>
      <c r="W6" s="129"/>
      <c r="X6" s="129"/>
      <c r="Y6" s="129"/>
    </row>
    <row r="7" spans="1:25" ht="409.5" customHeight="1" x14ac:dyDescent="0.25">
      <c r="A7" s="129"/>
      <c r="B7" s="129"/>
      <c r="C7" s="129"/>
      <c r="D7" s="129"/>
      <c r="E7" s="129"/>
      <c r="F7" s="129"/>
      <c r="G7" s="129"/>
      <c r="H7" s="129"/>
      <c r="I7" s="129"/>
      <c r="J7" s="129"/>
      <c r="K7" s="129"/>
      <c r="L7" s="129"/>
      <c r="M7" s="136"/>
      <c r="N7" s="129"/>
      <c r="O7" s="129"/>
      <c r="P7" s="129"/>
      <c r="Q7" s="129"/>
      <c r="R7" s="129"/>
      <c r="S7" s="129"/>
      <c r="T7" s="129"/>
      <c r="U7" s="129"/>
      <c r="V7" s="129"/>
      <c r="W7" s="129"/>
      <c r="X7" s="129"/>
      <c r="Y7" s="129"/>
    </row>
    <row r="8" spans="1:25" ht="36.75" customHeight="1" x14ac:dyDescent="0.25">
      <c r="A8" s="221" t="s">
        <v>240</v>
      </c>
      <c r="B8" s="222"/>
      <c r="C8" s="222"/>
      <c r="D8" s="222"/>
      <c r="E8" s="223"/>
      <c r="F8" s="129"/>
      <c r="G8" s="224" t="s">
        <v>241</v>
      </c>
      <c r="H8" s="225"/>
      <c r="I8" s="225"/>
      <c r="J8" s="225"/>
      <c r="K8" s="225"/>
      <c r="L8" s="226"/>
      <c r="M8" s="129"/>
      <c r="N8" s="129"/>
      <c r="O8" s="129"/>
      <c r="P8" s="129"/>
      <c r="Q8" s="129"/>
      <c r="R8" s="129"/>
      <c r="S8" s="129"/>
      <c r="T8" s="129"/>
      <c r="U8" s="129"/>
      <c r="V8" s="129"/>
      <c r="W8" s="129"/>
      <c r="X8" s="129"/>
      <c r="Y8" s="129"/>
    </row>
    <row r="9" spans="1:25" ht="15.75" thickBot="1" x14ac:dyDescent="0.3">
      <c r="A9" s="78" t="s">
        <v>242</v>
      </c>
      <c r="B9" s="137" t="s">
        <v>243</v>
      </c>
      <c r="C9" s="137" t="s">
        <v>244</v>
      </c>
      <c r="D9" s="137" t="s">
        <v>245</v>
      </c>
      <c r="E9" s="137" t="s">
        <v>246</v>
      </c>
      <c r="F9" s="129"/>
      <c r="G9" s="180" t="s">
        <v>237</v>
      </c>
      <c r="H9" s="180" t="s">
        <v>238</v>
      </c>
      <c r="I9" s="180" t="s">
        <v>247</v>
      </c>
      <c r="J9" s="180" t="s">
        <v>248</v>
      </c>
      <c r="K9" s="180" t="s">
        <v>249</v>
      </c>
      <c r="L9" s="180" t="s">
        <v>239</v>
      </c>
      <c r="M9" s="129"/>
      <c r="N9" s="129"/>
      <c r="O9" s="129"/>
      <c r="P9" s="129"/>
      <c r="Q9" s="129"/>
      <c r="R9" s="129"/>
      <c r="S9" s="129"/>
      <c r="T9" s="129"/>
      <c r="U9" s="129"/>
      <c r="V9" s="129"/>
      <c r="W9" s="129"/>
      <c r="X9" s="129"/>
      <c r="Y9" s="129"/>
    </row>
    <row r="10" spans="1:25" ht="15.75" thickBot="1" x14ac:dyDescent="0.3">
      <c r="A10" s="138" t="s">
        <v>250</v>
      </c>
      <c r="B10" s="139">
        <v>0</v>
      </c>
      <c r="C10" s="139">
        <v>180000</v>
      </c>
      <c r="D10" s="140">
        <v>4.4999999999999998E-2</v>
      </c>
      <c r="E10" s="141">
        <v>0</v>
      </c>
      <c r="F10" s="142"/>
      <c r="G10" s="143">
        <v>0.188</v>
      </c>
      <c r="H10" s="143">
        <v>0.152</v>
      </c>
      <c r="I10" s="143">
        <v>0.1767</v>
      </c>
      <c r="J10" s="143">
        <v>3.8300000000000001E-2</v>
      </c>
      <c r="K10" s="143">
        <v>0</v>
      </c>
      <c r="L10" s="143">
        <v>0.44500000000000001</v>
      </c>
      <c r="M10" s="129"/>
      <c r="N10" s="129"/>
      <c r="O10" s="129"/>
      <c r="P10" s="152">
        <v>0.188</v>
      </c>
      <c r="Q10" s="153">
        <v>0.152</v>
      </c>
      <c r="R10" s="153">
        <v>0.1767</v>
      </c>
      <c r="S10" s="153">
        <v>3.8300000000000001E-2</v>
      </c>
      <c r="T10" s="153">
        <v>0.44500000000000001</v>
      </c>
      <c r="U10" s="129"/>
      <c r="V10" s="129"/>
      <c r="W10" s="129"/>
      <c r="X10" s="129"/>
      <c r="Y10" s="129"/>
    </row>
    <row r="11" spans="1:25" ht="15.75" thickBot="1" x14ac:dyDescent="0.3">
      <c r="A11" s="138" t="s">
        <v>251</v>
      </c>
      <c r="B11" s="144">
        <v>180000.01</v>
      </c>
      <c r="C11" s="144">
        <v>360000</v>
      </c>
      <c r="D11" s="140">
        <v>0.09</v>
      </c>
      <c r="E11" s="141">
        <v>8100</v>
      </c>
      <c r="F11" s="142"/>
      <c r="G11" s="143">
        <v>0.19800000000000001</v>
      </c>
      <c r="H11" s="143">
        <v>0.152</v>
      </c>
      <c r="I11" s="143">
        <v>0.20549999999999999</v>
      </c>
      <c r="J11" s="143">
        <v>4.4499999999999998E-2</v>
      </c>
      <c r="K11" s="143">
        <v>0</v>
      </c>
      <c r="L11" s="143">
        <v>0.4</v>
      </c>
      <c r="M11" s="129"/>
      <c r="N11" s="129"/>
      <c r="O11" s="129"/>
      <c r="P11" s="154">
        <v>0.19800000000000001</v>
      </c>
      <c r="Q11" s="155">
        <v>0.152</v>
      </c>
      <c r="R11" s="155">
        <v>0.20549999999999999</v>
      </c>
      <c r="S11" s="155">
        <v>4.4499999999999998E-2</v>
      </c>
      <c r="T11" s="155">
        <v>0.4</v>
      </c>
      <c r="U11" s="129"/>
      <c r="V11" s="129"/>
      <c r="W11" s="129"/>
      <c r="X11" s="129"/>
      <c r="Y11" s="129"/>
    </row>
    <row r="12" spans="1:25" ht="15.75" thickBot="1" x14ac:dyDescent="0.3">
      <c r="A12" s="138" t="s">
        <v>252</v>
      </c>
      <c r="B12" s="139">
        <v>360000.01</v>
      </c>
      <c r="C12" s="139">
        <v>720000</v>
      </c>
      <c r="D12" s="140">
        <v>0.10199999999999999</v>
      </c>
      <c r="E12" s="141">
        <v>12420</v>
      </c>
      <c r="F12" s="142"/>
      <c r="G12" s="143">
        <v>0.20799999999999999</v>
      </c>
      <c r="H12" s="143">
        <v>0.152</v>
      </c>
      <c r="I12" s="143">
        <v>0.1973</v>
      </c>
      <c r="J12" s="143">
        <v>4.2700000000000002E-2</v>
      </c>
      <c r="K12" s="143">
        <v>0</v>
      </c>
      <c r="L12" s="143">
        <v>0.4</v>
      </c>
      <c r="M12" s="145"/>
      <c r="N12" s="146">
        <v>0.05</v>
      </c>
      <c r="O12" s="147">
        <f>N12/L13</f>
        <v>0.125</v>
      </c>
      <c r="P12" s="154">
        <v>0.20799999999999999</v>
      </c>
      <c r="Q12" s="155">
        <v>0.152</v>
      </c>
      <c r="R12" s="155">
        <v>0.1973</v>
      </c>
      <c r="S12" s="155">
        <v>4.2700000000000002E-2</v>
      </c>
      <c r="T12" s="155">
        <v>0.4</v>
      </c>
      <c r="U12" s="129"/>
      <c r="V12" s="129"/>
      <c r="W12" s="129"/>
      <c r="X12" s="156"/>
      <c r="Y12" s="156"/>
    </row>
    <row r="13" spans="1:25" ht="15.75" thickBot="1" x14ac:dyDescent="0.3">
      <c r="A13" s="138" t="s">
        <v>253</v>
      </c>
      <c r="B13" s="144">
        <v>720000.01</v>
      </c>
      <c r="C13" s="144">
        <v>1800000</v>
      </c>
      <c r="D13" s="140">
        <v>0.14000000000000001</v>
      </c>
      <c r="E13" s="141">
        <v>39780</v>
      </c>
      <c r="F13" s="142"/>
      <c r="G13" s="143">
        <v>0.17799999999999999</v>
      </c>
      <c r="H13" s="143">
        <v>0.192</v>
      </c>
      <c r="I13" s="143">
        <v>0.189</v>
      </c>
      <c r="J13" s="143">
        <v>4.1000000000000002E-2</v>
      </c>
      <c r="K13" s="143">
        <v>0</v>
      </c>
      <c r="L13" s="143">
        <v>0.4</v>
      </c>
      <c r="M13" s="129"/>
      <c r="N13" s="129"/>
      <c r="O13" s="148">
        <f>N12/L14</f>
        <v>0.125</v>
      </c>
      <c r="P13" s="154">
        <v>0.17799999999999999</v>
      </c>
      <c r="Q13" s="155">
        <v>0.192</v>
      </c>
      <c r="R13" s="155">
        <v>0.189</v>
      </c>
      <c r="S13" s="155">
        <v>4.1000000000000002E-2</v>
      </c>
      <c r="T13" s="155">
        <v>0.4</v>
      </c>
      <c r="U13" s="129"/>
      <c r="V13" s="129"/>
      <c r="W13" s="129"/>
      <c r="X13" s="129"/>
      <c r="Y13" s="148"/>
    </row>
    <row r="14" spans="1:25" ht="15.75" thickBot="1" x14ac:dyDescent="0.3">
      <c r="A14" s="138" t="s">
        <v>254</v>
      </c>
      <c r="B14" s="139">
        <v>1800000.01</v>
      </c>
      <c r="C14" s="139">
        <v>3600000</v>
      </c>
      <c r="D14" s="140">
        <v>0.22</v>
      </c>
      <c r="E14" s="141">
        <v>183780</v>
      </c>
      <c r="F14" s="142"/>
      <c r="G14" s="143">
        <v>0.188</v>
      </c>
      <c r="H14" s="143">
        <v>0.192</v>
      </c>
      <c r="I14" s="143">
        <v>0.18079999999999999</v>
      </c>
      <c r="J14" s="143">
        <v>3.9199999999999999E-2</v>
      </c>
      <c r="K14" s="143">
        <v>0</v>
      </c>
      <c r="L14" s="143">
        <v>0.4</v>
      </c>
      <c r="M14" s="129"/>
      <c r="N14" s="129"/>
      <c r="O14" s="148">
        <f>N12/L12</f>
        <v>0.125</v>
      </c>
      <c r="P14" s="154">
        <v>0.188</v>
      </c>
      <c r="Q14" s="155">
        <v>0.192</v>
      </c>
      <c r="R14" s="155">
        <v>0.18079999999999999</v>
      </c>
      <c r="S14" s="155">
        <v>3.9199999999999999E-2</v>
      </c>
      <c r="T14" s="155">
        <v>0.4</v>
      </c>
      <c r="U14" s="129"/>
      <c r="V14" s="129"/>
      <c r="W14" s="129"/>
      <c r="X14" s="129"/>
      <c r="Y14" s="148"/>
    </row>
    <row r="15" spans="1:25" ht="15.75" thickBot="1" x14ac:dyDescent="0.3">
      <c r="A15" s="138" t="s">
        <v>255</v>
      </c>
      <c r="B15" s="144">
        <v>3600000.01</v>
      </c>
      <c r="C15" s="144">
        <v>4800000</v>
      </c>
      <c r="D15" s="140">
        <v>0.33</v>
      </c>
      <c r="E15" s="141">
        <v>828000</v>
      </c>
      <c r="F15" s="142"/>
      <c r="G15" s="143">
        <v>0.53500000000000003</v>
      </c>
      <c r="H15" s="143">
        <v>0.215</v>
      </c>
      <c r="I15" s="143">
        <v>0.20549999999999999</v>
      </c>
      <c r="J15" s="143">
        <v>4.4499999999999998E-2</v>
      </c>
      <c r="K15" s="143" t="s">
        <v>35</v>
      </c>
      <c r="L15" s="143">
        <v>0.4</v>
      </c>
      <c r="M15" s="129"/>
      <c r="N15" s="129"/>
      <c r="O15" s="129"/>
      <c r="P15" s="154">
        <v>0.53500000000000003</v>
      </c>
      <c r="Q15" s="155">
        <v>0.215</v>
      </c>
      <c r="R15" s="155">
        <v>0.20549999999999999</v>
      </c>
      <c r="S15" s="155">
        <v>4.4499999999999998E-2</v>
      </c>
      <c r="T15" s="157" t="s">
        <v>35</v>
      </c>
      <c r="U15" s="129"/>
      <c r="V15" s="129"/>
      <c r="W15" s="129"/>
      <c r="X15" s="129"/>
      <c r="Y15" s="148"/>
    </row>
    <row r="16" spans="1:25" x14ac:dyDescent="0.25">
      <c r="A16" s="158"/>
      <c r="B16" s="159"/>
      <c r="C16" s="160"/>
      <c r="D16" s="129"/>
      <c r="E16" s="129"/>
      <c r="F16" s="129"/>
      <c r="G16" s="129"/>
      <c r="H16" s="129"/>
      <c r="I16" s="129"/>
      <c r="J16" s="129"/>
      <c r="K16" s="161"/>
      <c r="L16" s="129"/>
      <c r="M16" s="129"/>
      <c r="N16" s="129"/>
      <c r="O16" s="129"/>
      <c r="P16" s="129"/>
      <c r="Q16" s="129"/>
      <c r="R16" s="129"/>
      <c r="S16" s="129"/>
      <c r="T16" s="129"/>
      <c r="U16" s="129"/>
      <c r="V16" s="129"/>
      <c r="W16" s="129"/>
      <c r="X16" s="129"/>
      <c r="Y16" s="129"/>
    </row>
    <row r="17" spans="1:25" ht="30" x14ac:dyDescent="0.25">
      <c r="A17" s="158" t="s">
        <v>250</v>
      </c>
      <c r="B17" s="159" t="b">
        <f t="shared" ref="B17:B22" si="1">IF(AND($B$6&gt;=B10,$B$6&lt;=C10),($B$6*D10-E10)/$B$6)</f>
        <v>0</v>
      </c>
      <c r="C17" s="160">
        <f t="shared" ref="C17" si="2">ROUND(B17,5)</f>
        <v>0</v>
      </c>
      <c r="D17" s="159">
        <f>IF(AND($B$6&gt;=B10,$B$6&lt;=C10),C17,IF(AND($B$6&gt;=B11,$B$6&lt;=C11),C18,IF(AND($B$6&gt;=B12,$B$6&lt;=C12),C19,IF(AND($B$6&gt;=B13,$B$6&lt;=C13),C20,IF(AND($B$6&gt;=B14,$B$6&lt;=C14),C21,IF(AND($B$6&gt;=B15,$B$6&lt;=C15),C22,IF(AND($B$6&gt;=#REF!,$B$6&lt;=#REF!),#REF!,IF(AND($B$6&gt;#REF!),C25))))))))</f>
        <v>0.11348</v>
      </c>
      <c r="E17" s="129"/>
      <c r="F17" s="129"/>
      <c r="G17" s="162" t="s">
        <v>237</v>
      </c>
      <c r="H17" s="162" t="s">
        <v>238</v>
      </c>
      <c r="I17" s="162" t="s">
        <v>247</v>
      </c>
      <c r="J17" s="162" t="s">
        <v>248</v>
      </c>
      <c r="K17" s="162" t="s">
        <v>249</v>
      </c>
      <c r="L17" s="162" t="s">
        <v>239</v>
      </c>
      <c r="M17" s="129"/>
      <c r="N17" s="129"/>
      <c r="O17" s="129"/>
      <c r="P17" s="129"/>
      <c r="Q17" s="129"/>
      <c r="R17" s="129"/>
      <c r="S17" s="129"/>
      <c r="T17" s="129"/>
      <c r="U17" s="129"/>
      <c r="V17" s="129"/>
      <c r="W17" s="129"/>
      <c r="X17" s="129"/>
      <c r="Y17" s="129"/>
    </row>
    <row r="18" spans="1:25" x14ac:dyDescent="0.25">
      <c r="A18" s="158" t="s">
        <v>251</v>
      </c>
      <c r="B18" s="159" t="b">
        <f t="shared" si="1"/>
        <v>0</v>
      </c>
      <c r="C18" s="160">
        <f>ROUND(B18,5)</f>
        <v>0</v>
      </c>
      <c r="D18" s="159">
        <f>ROUND(D17,4)</f>
        <v>0.1135</v>
      </c>
      <c r="E18" s="129"/>
      <c r="F18" s="129"/>
      <c r="G18" s="163">
        <f>IF(AND($B$6&gt;=$B$10,$B$6&lt;=$C$10),$C$6*G10,IF(AND($B$6&gt;=$B$11,$B$6&lt;=$C$11),$C$6*G11,IF(AND($B$6&gt;=$B$12,$B$6&lt;=$C$12),$C$6*G12,IF(AND($B$6&gt;=$B$13,$B$6&lt;=$C$13),$C$6*G13,IF(AND($B$6&gt;=$B$14,$B$6&lt;=$C$14),$C$6*G14,IF(AND($B$6&gt;=$B$15,$B$6&lt;=$C$15),$C$6*G15,IF(AND($B$6&gt;=#REF!,$B$6&lt;=#REF!),$C$6*#REF!,IF(AND($B$6&gt;#REF!),$C$6*#REF!))))))))</f>
        <v>2.0202999999999999E-2</v>
      </c>
      <c r="H18" s="163">
        <f>IF(AND($B$6&gt;=$B$10,$B$6&lt;=$C$10),$C$6*H10,IF(AND($B$6&gt;=$B$11,$B$6&lt;=$C$11),$C$6*H11,IF(AND($B$6&gt;=$B$12,$B$6&lt;=$C$12),$C$6*H12,IF(AND($B$6&gt;=$B$13,$B$6&lt;=$C$13),$C$6*H13,IF(AND($B$6&gt;=$B$14,$B$6&lt;=$C$14),$C$6*H14,IF(AND($B$6&gt;=$B$15,$B$6&lt;=$C$15),$C$6*H15,IF(AND($B$6&gt;=#REF!,$B$6&lt;=#REF!),$C$6*#REF!,IF(AND($B$6&gt;#REF!),$C$6*#REF!))))))))</f>
        <v>2.1792000000000002E-2</v>
      </c>
      <c r="I18" s="163">
        <f>IF(AND($B$6&gt;=$B$10,$B$6&lt;=$C$10),$C$6*I10,IF(AND($B$6&gt;=$B$11,$B$6&lt;=$C$11),$C$6*I11,IF(AND($B$6&gt;=$B$12,$B$6&lt;=$C$12),$C$6*I12,IF(AND($B$6&gt;=$B$13,$B$6&lt;=$C$13),$C$6*I13,IF(AND($B$6&gt;=$B$14,$B$6&lt;=$C$14),$C$6*I14,IF(AND($B$6&gt;=$B$15,$B$6&lt;=$C$15),$C$6*I15,IF(AND($B$6&gt;=#REF!,$B$6&lt;=#REF!),$C$6*#REF!,IF(AND($B$6&gt;#REF!),$C$6*#REF!))))))))</f>
        <v>2.1451500000000002E-2</v>
      </c>
      <c r="J18" s="156">
        <f>IF(AND($B$6&gt;=$B$10,$B$6&lt;=$C$10),$C$6*J10,IF(AND($B$6&gt;=$B$11,$B$6&lt;=$C$11),$C$6*J11,IF(AND($B$6&gt;=$B$12,$B$6&lt;=$C$12),$C$6*J12,IF(AND($B$6&gt;=$B$13,$B$6&lt;=$C$13),$C$6*J13,IF(AND($B$6&gt;=$B$14,$B$6&lt;=$C$14),$C$6*J14,IF(AND($B$6&gt;=$B$15,$B$6&lt;=$C$15),$C$6*J15,IF(AND($B$6&gt;=#REF!,$B$6&lt;=#REF!),$C$6*#REF!,IF(AND($B$6&gt;#REF!),$C$6*#REF!))))))))</f>
        <v>4.6535000000000005E-3</v>
      </c>
      <c r="K18" s="163">
        <v>0</v>
      </c>
      <c r="L18" s="163">
        <f>IF(AND($B$6&gt;=$B$10,$B$6&lt;=$C$10),$C$6*L10,IF(AND($B$6&gt;=$B$11,$B$6&lt;=$C$11),$C$6*L11,IF(AND($B$6&gt;=$B$12,$B$6&lt;=$C$12),$C$6*L12,IF(AND($B$6&gt;=$B$13,$B$6&lt;=$C$13),$C$6*L13,IF(AND($B$6&gt;=$B$14,$B$6&lt;=$C$14),$C$6*L14,IF(AND($B$6&gt;=$B$15,$B$6&lt;=$C$15),$C$6*L15,IF(AND($B$6&gt;=#REF!,$B$6&lt;=#REF!),$C$6*#REF!,IF(AND($B$6&gt;#REF!),$C$6*#REF!))))))))</f>
        <v>4.5400000000000003E-2</v>
      </c>
      <c r="M18" s="164">
        <f>SUM(G18:L18)</f>
        <v>0.11350000000000002</v>
      </c>
      <c r="N18" s="129"/>
      <c r="O18" s="129"/>
      <c r="P18" s="129"/>
      <c r="Q18" s="129"/>
      <c r="R18" s="129"/>
      <c r="S18" s="129"/>
      <c r="T18" s="129"/>
      <c r="U18" s="129"/>
      <c r="V18" s="129"/>
      <c r="W18" s="129"/>
      <c r="X18" s="129"/>
      <c r="Y18" s="129"/>
    </row>
    <row r="19" spans="1:25" x14ac:dyDescent="0.25">
      <c r="A19" s="158" t="s">
        <v>252</v>
      </c>
      <c r="B19" s="159" t="b">
        <f t="shared" si="1"/>
        <v>0</v>
      </c>
      <c r="C19" s="160">
        <f t="shared" ref="C19:C22" si="3">ROUND(B19,5)</f>
        <v>0</v>
      </c>
      <c r="D19" s="129"/>
      <c r="E19" s="129"/>
      <c r="F19" s="129"/>
      <c r="G19" s="156">
        <f>ROUND(G18,4)</f>
        <v>2.0199999999999999E-2</v>
      </c>
      <c r="H19" s="156">
        <f t="shared" ref="H19:L19" si="4">ROUND(H18,4)</f>
        <v>2.18E-2</v>
      </c>
      <c r="I19" s="156">
        <f t="shared" si="4"/>
        <v>2.1499999999999998E-2</v>
      </c>
      <c r="J19" s="156">
        <f t="shared" si="4"/>
        <v>4.7000000000000002E-3</v>
      </c>
      <c r="K19" s="156">
        <f t="shared" si="4"/>
        <v>0</v>
      </c>
      <c r="L19" s="156">
        <f t="shared" si="4"/>
        <v>4.5400000000000003E-2</v>
      </c>
      <c r="M19" s="160">
        <f>SUM(G19:L19)</f>
        <v>0.11360000000000001</v>
      </c>
      <c r="N19" s="129"/>
      <c r="O19" s="129"/>
      <c r="P19" s="129"/>
      <c r="Q19" s="129"/>
      <c r="R19" s="129"/>
      <c r="S19" s="129"/>
      <c r="T19" s="129"/>
      <c r="U19" s="129"/>
      <c r="V19" s="129"/>
      <c r="W19" s="129"/>
      <c r="X19" s="129"/>
      <c r="Y19" s="129"/>
    </row>
    <row r="20" spans="1:25" ht="23.25" x14ac:dyDescent="0.35">
      <c r="A20" s="158" t="s">
        <v>253</v>
      </c>
      <c r="B20" s="159">
        <f t="shared" si="1"/>
        <v>0.11348000000000003</v>
      </c>
      <c r="C20" s="160">
        <f t="shared" si="3"/>
        <v>0.11348</v>
      </c>
      <c r="D20" s="129"/>
      <c r="E20" s="129"/>
      <c r="F20" s="129"/>
      <c r="G20" s="148">
        <f t="shared" ref="G20:L20" si="5">IF(G19=MAX($G$19:$L$19),(G19+$M$22),IF(G19&lt;&gt;MAX($G$19:$L$19),G19))</f>
        <v>2.0199999999999999E-2</v>
      </c>
      <c r="H20" s="148">
        <f t="shared" si="5"/>
        <v>2.18E-2</v>
      </c>
      <c r="I20" s="148">
        <f t="shared" si="5"/>
        <v>2.1499999999999998E-2</v>
      </c>
      <c r="J20" s="148">
        <f t="shared" si="5"/>
        <v>4.7000000000000002E-3</v>
      </c>
      <c r="K20" s="148">
        <f t="shared" si="5"/>
        <v>0</v>
      </c>
      <c r="L20" s="148">
        <f t="shared" si="5"/>
        <v>4.53E-2</v>
      </c>
      <c r="M20" s="160">
        <f>SUM(G20:L20)</f>
        <v>0.11349999999999999</v>
      </c>
      <c r="N20" s="165">
        <f>SUM(G20:L20)</f>
        <v>0.11349999999999999</v>
      </c>
      <c r="O20" s="129"/>
      <c r="P20" s="129"/>
      <c r="Q20" s="129"/>
      <c r="R20" s="129"/>
      <c r="S20" s="129"/>
      <c r="T20" s="129"/>
      <c r="U20" s="129"/>
      <c r="V20" s="129"/>
      <c r="W20" s="129"/>
      <c r="X20" s="129"/>
      <c r="Y20" s="129"/>
    </row>
    <row r="21" spans="1:25" ht="23.25" x14ac:dyDescent="0.35">
      <c r="A21" s="158" t="s">
        <v>254</v>
      </c>
      <c r="B21" s="159" t="b">
        <f t="shared" si="1"/>
        <v>0</v>
      </c>
      <c r="C21" s="160">
        <f t="shared" si="3"/>
        <v>0</v>
      </c>
      <c r="D21" s="129"/>
      <c r="E21" s="129"/>
      <c r="F21" s="129"/>
      <c r="G21" s="148">
        <f>ROUND(G20,4)</f>
        <v>2.0199999999999999E-2</v>
      </c>
      <c r="H21" s="148">
        <f t="shared" ref="H21:L21" si="6">ROUND(H20,4)</f>
        <v>2.18E-2</v>
      </c>
      <c r="I21" s="148">
        <f t="shared" si="6"/>
        <v>2.1499999999999998E-2</v>
      </c>
      <c r="J21" s="148">
        <f t="shared" si="6"/>
        <v>4.7000000000000002E-3</v>
      </c>
      <c r="K21" s="148">
        <f t="shared" si="6"/>
        <v>0</v>
      </c>
      <c r="L21" s="148">
        <f t="shared" si="6"/>
        <v>4.53E-2</v>
      </c>
      <c r="M21" s="129"/>
      <c r="N21" s="166" t="str">
        <f>IF(C6=N20,"OK")</f>
        <v>OK</v>
      </c>
      <c r="O21" s="129"/>
      <c r="P21" s="129"/>
      <c r="Q21" s="129"/>
      <c r="R21" s="129"/>
      <c r="S21" s="129"/>
      <c r="T21" s="129"/>
      <c r="U21" s="129"/>
      <c r="V21" s="129"/>
      <c r="W21" s="129"/>
      <c r="X21" s="129"/>
      <c r="Y21" s="129"/>
    </row>
    <row r="22" spans="1:25" x14ac:dyDescent="0.25">
      <c r="A22" s="158" t="s">
        <v>255</v>
      </c>
      <c r="B22" s="159" t="b">
        <f t="shared" si="1"/>
        <v>0</v>
      </c>
      <c r="C22" s="160">
        <f t="shared" si="3"/>
        <v>0</v>
      </c>
      <c r="D22" s="129"/>
      <c r="E22" s="129"/>
      <c r="F22" s="129"/>
      <c r="G22" s="148">
        <f>G21-G19</f>
        <v>0</v>
      </c>
      <c r="H22" s="148">
        <f t="shared" ref="H22:L22" si="7">H21-H19</f>
        <v>0</v>
      </c>
      <c r="I22" s="148">
        <f t="shared" si="7"/>
        <v>0</v>
      </c>
      <c r="J22" s="148">
        <f t="shared" si="7"/>
        <v>0</v>
      </c>
      <c r="K22" s="148">
        <f t="shared" si="7"/>
        <v>0</v>
      </c>
      <c r="L22" s="148">
        <f t="shared" si="7"/>
        <v>-1.0000000000000286E-4</v>
      </c>
      <c r="M22" s="160">
        <f>C6-M19</f>
        <v>-1.0000000000000286E-4</v>
      </c>
      <c r="N22" s="129"/>
      <c r="O22" s="129"/>
      <c r="P22" s="129"/>
      <c r="Q22" s="129"/>
      <c r="R22" s="129"/>
      <c r="S22" s="129"/>
      <c r="T22" s="129"/>
      <c r="U22" s="129"/>
      <c r="V22" s="129"/>
      <c r="W22" s="129"/>
      <c r="X22" s="129"/>
      <c r="Y22" s="129"/>
    </row>
    <row r="23" spans="1:25" x14ac:dyDescent="0.25">
      <c r="A23" s="158"/>
      <c r="B23" s="159"/>
      <c r="C23" s="160"/>
      <c r="D23" s="129"/>
      <c r="E23" s="129"/>
      <c r="F23" s="129"/>
      <c r="G23" s="148">
        <f>G21</f>
        <v>2.0199999999999999E-2</v>
      </c>
      <c r="H23" s="148">
        <f>H21</f>
        <v>2.18E-2</v>
      </c>
      <c r="I23" s="148">
        <f>I21</f>
        <v>2.1499999999999998E-2</v>
      </c>
      <c r="J23" s="148">
        <f t="shared" ref="J23:L23" si="8">J21</f>
        <v>4.7000000000000002E-3</v>
      </c>
      <c r="K23" s="148">
        <f t="shared" si="8"/>
        <v>0</v>
      </c>
      <c r="L23" s="148">
        <f t="shared" si="8"/>
        <v>4.53E-2</v>
      </c>
      <c r="M23" s="148">
        <f>L23-N12</f>
        <v>-4.7000000000000028E-3</v>
      </c>
      <c r="N23" s="148">
        <f>IF(M23&gt;0,M23,0)</f>
        <v>0</v>
      </c>
      <c r="O23" s="129"/>
      <c r="P23" s="129"/>
      <c r="Q23" s="129"/>
      <c r="R23" s="129"/>
      <c r="S23" s="129"/>
      <c r="T23" s="129"/>
      <c r="U23" s="129"/>
      <c r="V23" s="129"/>
      <c r="W23" s="129"/>
      <c r="X23" s="129"/>
      <c r="Y23" s="129"/>
    </row>
    <row r="24" spans="1:25" x14ac:dyDescent="0.25">
      <c r="A24" s="158"/>
      <c r="B24" s="159"/>
      <c r="C24" s="160"/>
      <c r="D24" s="129"/>
      <c r="E24" s="129"/>
      <c r="F24" s="129"/>
      <c r="G24" s="148">
        <f>$N$23*G32</f>
        <v>0</v>
      </c>
      <c r="H24" s="148">
        <f t="shared" ref="H24:K24" si="9">$N$23*H32</f>
        <v>0</v>
      </c>
      <c r="I24" s="148">
        <f t="shared" si="9"/>
        <v>0</v>
      </c>
      <c r="J24" s="148">
        <f t="shared" si="9"/>
        <v>0</v>
      </c>
      <c r="K24" s="148">
        <f t="shared" si="9"/>
        <v>0</v>
      </c>
      <c r="L24" s="129"/>
      <c r="M24" s="148">
        <f>SUM(G24:L24)</f>
        <v>0</v>
      </c>
      <c r="N24" s="129"/>
      <c r="O24" s="129"/>
      <c r="P24" s="129"/>
      <c r="Q24" s="129"/>
      <c r="R24" s="129"/>
      <c r="S24" s="129"/>
      <c r="T24" s="129"/>
      <c r="U24" s="129"/>
      <c r="V24" s="129"/>
      <c r="W24" s="129"/>
      <c r="X24" s="129"/>
      <c r="Y24" s="129"/>
    </row>
    <row r="25" spans="1:25" x14ac:dyDescent="0.25">
      <c r="A25" s="158"/>
      <c r="B25" s="159"/>
      <c r="C25" s="160"/>
      <c r="D25" s="129"/>
      <c r="E25" s="129"/>
      <c r="F25" s="129"/>
      <c r="G25" s="148">
        <f>G21+G24</f>
        <v>2.0199999999999999E-2</v>
      </c>
      <c r="H25" s="148">
        <f t="shared" ref="H25:K25" si="10">H21+H24</f>
        <v>2.18E-2</v>
      </c>
      <c r="I25" s="148">
        <f t="shared" si="10"/>
        <v>2.1499999999999998E-2</v>
      </c>
      <c r="J25" s="148">
        <f t="shared" si="10"/>
        <v>4.7000000000000002E-3</v>
      </c>
      <c r="K25" s="148">
        <f t="shared" si="10"/>
        <v>0</v>
      </c>
      <c r="L25" s="148">
        <f>L23-N23</f>
        <v>4.53E-2</v>
      </c>
      <c r="M25" s="148">
        <f>SUM(G25:L25)</f>
        <v>0.11349999999999999</v>
      </c>
      <c r="N25" s="129"/>
      <c r="O25" s="129"/>
      <c r="P25" s="129"/>
      <c r="Q25" s="129"/>
      <c r="R25" s="129"/>
      <c r="S25" s="129"/>
      <c r="T25" s="129"/>
      <c r="U25" s="129"/>
      <c r="V25" s="129"/>
      <c r="W25" s="129"/>
      <c r="X25" s="129"/>
      <c r="Y25" s="129"/>
    </row>
    <row r="26" spans="1:25" x14ac:dyDescent="0.25">
      <c r="A26" s="129"/>
      <c r="B26" s="129"/>
      <c r="C26" s="129"/>
      <c r="D26" s="129"/>
      <c r="E26" s="129"/>
      <c r="F26" s="129"/>
      <c r="G26" s="148">
        <f>ROUND(G25,4)</f>
        <v>2.0199999999999999E-2</v>
      </c>
      <c r="H26" s="148">
        <f t="shared" ref="H26:K26" si="11">ROUND(H25,4)</f>
        <v>2.18E-2</v>
      </c>
      <c r="I26" s="148">
        <f t="shared" si="11"/>
        <v>2.1499999999999998E-2</v>
      </c>
      <c r="J26" s="148">
        <f t="shared" si="11"/>
        <v>4.7000000000000002E-3</v>
      </c>
      <c r="K26" s="148">
        <f t="shared" si="11"/>
        <v>0</v>
      </c>
      <c r="L26" s="148">
        <f>TRUNC(L25,4)</f>
        <v>4.53E-2</v>
      </c>
      <c r="M26" s="148">
        <f>SUM(G26:L26)</f>
        <v>0.11349999999999999</v>
      </c>
      <c r="N26" s="148">
        <f>M25-M26</f>
        <v>0</v>
      </c>
      <c r="O26" s="129"/>
      <c r="P26" s="129"/>
      <c r="Q26" s="129"/>
      <c r="R26" s="129"/>
      <c r="S26" s="129"/>
      <c r="T26" s="129"/>
      <c r="U26" s="129"/>
      <c r="V26" s="129"/>
      <c r="W26" s="129"/>
      <c r="X26" s="129"/>
      <c r="Y26" s="129"/>
    </row>
    <row r="27" spans="1:25" ht="23.25" x14ac:dyDescent="0.35">
      <c r="A27" s="129"/>
      <c r="B27" s="129"/>
      <c r="C27" s="129"/>
      <c r="D27" s="129"/>
      <c r="E27" s="129"/>
      <c r="F27" s="129"/>
      <c r="G27" s="148">
        <f>IF(G26=MAX($G$26:$J$26),(G26+$N$26),IF(G26&lt;&gt;MAX($G$26:$J$26),G26))</f>
        <v>2.0199999999999999E-2</v>
      </c>
      <c r="H27" s="148">
        <f>IF(H26=MAX($G$26:$J$26),(H26+$N$26),IF(H26&lt;&gt;MAX($G$26:$J$26),H26))</f>
        <v>2.18E-2</v>
      </c>
      <c r="I27" s="148">
        <f t="shared" ref="I27:J27" si="12">IF(I26=MAX($G$26:$J$26),(I26+$N$26),IF(I26&lt;&gt;MAX($G$26:$J$26),I26))</f>
        <v>2.1499999999999998E-2</v>
      </c>
      <c r="J27" s="148">
        <f t="shared" si="12"/>
        <v>4.7000000000000002E-3</v>
      </c>
      <c r="K27" s="148">
        <f t="shared" ref="K27" si="13">IF(K26=MAX($G$26:$L$26),(K26+$N$26),IF(K26&lt;&gt;MAX($G$26:$L$26),K26))</f>
        <v>0</v>
      </c>
      <c r="L27" s="148">
        <f>L26</f>
        <v>4.53E-2</v>
      </c>
      <c r="M27" s="165">
        <f>SUM(G27:L27)</f>
        <v>0.11349999999999999</v>
      </c>
      <c r="N27" s="129"/>
      <c r="O27" s="129"/>
      <c r="P27" s="129"/>
      <c r="Q27" s="129"/>
      <c r="R27" s="129"/>
      <c r="S27" s="129"/>
      <c r="T27" s="129"/>
      <c r="U27" s="129"/>
      <c r="V27" s="129"/>
      <c r="W27" s="129"/>
      <c r="X27" s="129"/>
      <c r="Y27" s="129"/>
    </row>
    <row r="28" spans="1:25" x14ac:dyDescent="0.2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row>
    <row r="29" spans="1:25" x14ac:dyDescent="0.25">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row>
    <row r="30" spans="1:25" x14ac:dyDescent="0.25">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row>
    <row r="31" spans="1:25" ht="15.75" thickBot="1" x14ac:dyDescent="0.3">
      <c r="A31" s="129"/>
      <c r="B31" s="129"/>
      <c r="C31" s="129"/>
      <c r="D31" s="129"/>
      <c r="E31" s="129"/>
      <c r="F31" s="129"/>
      <c r="G31" s="154">
        <v>0.188</v>
      </c>
      <c r="H31" s="155">
        <v>0.192</v>
      </c>
      <c r="I31" s="155">
        <v>0.18079999999999999</v>
      </c>
      <c r="J31" s="155">
        <v>3.9199999999999999E-2</v>
      </c>
      <c r="K31" s="167">
        <f>SUM(G31:J31)</f>
        <v>0.6</v>
      </c>
      <c r="L31" s="148"/>
      <c r="M31" s="129"/>
      <c r="N31" s="129"/>
      <c r="O31" s="129"/>
      <c r="P31" s="129"/>
      <c r="Q31" s="129"/>
      <c r="R31" s="129"/>
      <c r="S31" s="129"/>
      <c r="T31" s="129"/>
      <c r="U31" s="129"/>
      <c r="V31" s="129"/>
      <c r="W31" s="129"/>
      <c r="X31" s="129"/>
      <c r="Y31" s="129"/>
    </row>
    <row r="32" spans="1:25" x14ac:dyDescent="0.25">
      <c r="A32" s="129"/>
      <c r="B32" s="129"/>
      <c r="C32" s="129"/>
      <c r="D32" s="129"/>
      <c r="E32" s="129"/>
      <c r="F32" s="129"/>
      <c r="G32" s="148">
        <f>G31/$K$31</f>
        <v>0.31333333333333335</v>
      </c>
      <c r="H32" s="148">
        <f t="shared" ref="H32:J32" si="14">H31/$K$31</f>
        <v>0.32</v>
      </c>
      <c r="I32" s="148">
        <f t="shared" si="14"/>
        <v>0.30133333333333334</v>
      </c>
      <c r="J32" s="148">
        <f t="shared" si="14"/>
        <v>6.533333333333334E-2</v>
      </c>
      <c r="K32" s="148"/>
      <c r="L32" s="129"/>
      <c r="M32" s="129"/>
      <c r="N32" s="129"/>
      <c r="O32" s="129"/>
      <c r="P32" s="129"/>
      <c r="Q32" s="129"/>
      <c r="R32" s="129"/>
      <c r="S32" s="129"/>
      <c r="T32" s="129"/>
      <c r="U32" s="129"/>
      <c r="V32" s="129"/>
      <c r="W32" s="129"/>
      <c r="X32" s="129"/>
      <c r="Y32" s="129"/>
    </row>
    <row r="33" spans="1:25" x14ac:dyDescent="0.25">
      <c r="A33" s="129"/>
      <c r="B33" s="129"/>
      <c r="C33" s="129"/>
      <c r="D33" s="129"/>
      <c r="E33" s="129"/>
      <c r="F33" s="129"/>
      <c r="G33" s="148">
        <f>ROUND(G32,4)</f>
        <v>0.31330000000000002</v>
      </c>
      <c r="H33" s="148">
        <v>0.33110000000000001</v>
      </c>
      <c r="I33" s="148">
        <f t="shared" ref="I33:J33" si="15">ROUND(I32,4)</f>
        <v>0.30130000000000001</v>
      </c>
      <c r="J33" s="148">
        <f t="shared" si="15"/>
        <v>6.5299999999999997E-2</v>
      </c>
      <c r="K33" s="148"/>
      <c r="L33" s="129"/>
      <c r="M33" s="129"/>
      <c r="N33" s="129"/>
      <c r="O33" s="129"/>
      <c r="P33" s="129"/>
      <c r="Q33" s="129"/>
      <c r="R33" s="129"/>
      <c r="S33" s="129"/>
      <c r="T33" s="129"/>
      <c r="U33" s="129"/>
      <c r="V33" s="129"/>
      <c r="W33" s="129"/>
      <c r="X33" s="129"/>
      <c r="Y33" s="129"/>
    </row>
    <row r="34" spans="1:25" x14ac:dyDescent="0.25">
      <c r="A34" s="129"/>
      <c r="B34" s="129"/>
      <c r="C34" s="129"/>
      <c r="D34" s="129"/>
      <c r="E34" s="129"/>
      <c r="F34" s="129"/>
      <c r="G34" s="156">
        <f>($C$6-5%)*G33</f>
        <v>1.989455E-2</v>
      </c>
      <c r="H34" s="156">
        <f>($C$6-5%)*H33</f>
        <v>2.1024850000000001E-2</v>
      </c>
      <c r="I34" s="156">
        <f>($C$6-5%)*I33</f>
        <v>1.9132550000000002E-2</v>
      </c>
      <c r="J34" s="156">
        <f>($C$6-5%)*J33</f>
        <v>4.1465499999999997E-3</v>
      </c>
      <c r="K34" s="156">
        <f>($C$6-5%)*K33</f>
        <v>0</v>
      </c>
      <c r="L34" s="146">
        <v>0.05</v>
      </c>
      <c r="M34" s="147">
        <f>SUM(G34:L34)</f>
        <v>0.11419850000000001</v>
      </c>
      <c r="N34" s="129"/>
      <c r="O34" s="129"/>
      <c r="P34" s="129"/>
      <c r="Q34" s="129"/>
      <c r="R34" s="129"/>
      <c r="S34" s="129"/>
      <c r="T34" s="129"/>
      <c r="U34" s="129"/>
      <c r="V34" s="129"/>
      <c r="W34" s="129"/>
      <c r="X34" s="129"/>
      <c r="Y34" s="129"/>
    </row>
    <row r="35" spans="1:25" x14ac:dyDescent="0.25">
      <c r="A35" s="129"/>
      <c r="B35" s="129"/>
      <c r="C35" s="129"/>
      <c r="D35" s="129"/>
      <c r="E35" s="129"/>
      <c r="F35" s="129"/>
      <c r="G35" s="148">
        <f>ROUND(G34,4)</f>
        <v>1.9900000000000001E-2</v>
      </c>
      <c r="H35" s="148">
        <f t="shared" ref="H35:L35" si="16">ROUND(H34,4)</f>
        <v>2.1000000000000001E-2</v>
      </c>
      <c r="I35" s="148">
        <f t="shared" si="16"/>
        <v>1.9099999999999999E-2</v>
      </c>
      <c r="J35" s="148">
        <f t="shared" si="16"/>
        <v>4.1000000000000003E-3</v>
      </c>
      <c r="K35" s="148">
        <f t="shared" si="16"/>
        <v>0</v>
      </c>
      <c r="L35" s="148">
        <f t="shared" si="16"/>
        <v>0.05</v>
      </c>
      <c r="M35" s="147">
        <f>SUM(G35:L35)</f>
        <v>0.11410000000000001</v>
      </c>
      <c r="N35" s="147">
        <f>-M35+M34</f>
        <v>9.8500000000001364E-5</v>
      </c>
      <c r="O35" s="129"/>
      <c r="P35" s="129"/>
      <c r="Q35" s="129"/>
      <c r="R35" s="129"/>
      <c r="S35" s="129"/>
      <c r="T35" s="129"/>
      <c r="U35" s="129"/>
      <c r="V35" s="129"/>
      <c r="W35" s="129"/>
      <c r="X35" s="129"/>
      <c r="Y35" s="129"/>
    </row>
    <row r="36" spans="1:25" x14ac:dyDescent="0.25">
      <c r="A36" s="129"/>
      <c r="B36" s="129"/>
      <c r="C36" s="129"/>
      <c r="D36" s="129"/>
      <c r="E36" s="129"/>
      <c r="F36" s="129"/>
      <c r="G36" s="148">
        <f>IF(G35=MAX($G$34:$L$34),(G35+$N$34),IF(G35&lt;&gt;MAX($G$34:$L$34),G35))</f>
        <v>1.9900000000000001E-2</v>
      </c>
      <c r="H36" s="148">
        <f t="shared" ref="H36:K36" si="17">IF(H35=MAX($G$34:$L$34),(H35+$N$34),IF(H35&lt;&gt;MAX($G$34:$L$34),H35))</f>
        <v>2.1000000000000001E-2</v>
      </c>
      <c r="I36" s="148">
        <f t="shared" si="17"/>
        <v>1.9099999999999999E-2</v>
      </c>
      <c r="J36" s="148">
        <f t="shared" si="17"/>
        <v>4.1000000000000003E-3</v>
      </c>
      <c r="K36" s="148">
        <f t="shared" si="17"/>
        <v>0</v>
      </c>
      <c r="L36" s="148">
        <f>IF(L35=MAX($G$19:$L$19),(L35+$M$22),IF(L35&lt;&gt;MAX($G$19:$L$19),L35))</f>
        <v>0.05</v>
      </c>
      <c r="M36" s="148">
        <f>SUM(G36:L36)</f>
        <v>0.11410000000000001</v>
      </c>
      <c r="N36" s="129"/>
      <c r="O36" s="129"/>
      <c r="P36" s="129"/>
      <c r="Q36" s="129"/>
      <c r="R36" s="129"/>
      <c r="S36" s="129"/>
      <c r="T36" s="129"/>
      <c r="U36" s="129"/>
      <c r="V36" s="129"/>
      <c r="W36" s="129"/>
      <c r="X36" s="129"/>
      <c r="Y36" s="129"/>
    </row>
    <row r="37" spans="1:25" x14ac:dyDescent="0.2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row>
    <row r="38" spans="1:25" x14ac:dyDescent="0.2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row>
    <row r="39" spans="1:25" x14ac:dyDescent="0.25">
      <c r="A39" s="129"/>
      <c r="B39" s="129"/>
      <c r="C39" s="129"/>
      <c r="D39" s="129"/>
      <c r="E39" s="129"/>
      <c r="F39" s="129"/>
      <c r="G39" s="156">
        <f>IF($C$6&lt;=$O$12,($C$6)*G14)</f>
        <v>2.1337999999999999E-2</v>
      </c>
      <c r="H39" s="156">
        <f t="shared" ref="H39:J39" si="18">IF($C$6&lt;=$O$12,($C$6)*H14)</f>
        <v>2.1792000000000002E-2</v>
      </c>
      <c r="I39" s="156">
        <f t="shared" si="18"/>
        <v>2.0520799999999999E-2</v>
      </c>
      <c r="J39" s="156">
        <f t="shared" si="18"/>
        <v>4.4492000000000004E-3</v>
      </c>
      <c r="K39" s="156">
        <f>IF($C$6&lt;=$O$12,($C$6)*K14)</f>
        <v>0</v>
      </c>
      <c r="L39" s="156">
        <f>IF($C$6&lt;=$O$12,($C$6)*L14)</f>
        <v>4.5400000000000003E-2</v>
      </c>
      <c r="M39" s="129"/>
      <c r="N39" s="129"/>
      <c r="O39" s="129"/>
      <c r="P39" s="129"/>
      <c r="Q39" s="129"/>
      <c r="R39" s="129"/>
      <c r="S39" s="129"/>
      <c r="T39" s="129"/>
      <c r="U39" s="129"/>
      <c r="V39" s="129"/>
      <c r="W39" s="129"/>
      <c r="X39" s="129"/>
      <c r="Y39" s="129"/>
    </row>
    <row r="40" spans="1:25" x14ac:dyDescent="0.25">
      <c r="A40" s="129"/>
      <c r="B40" s="129"/>
      <c r="C40" s="129"/>
      <c r="D40" s="129"/>
      <c r="E40" s="129"/>
      <c r="F40" s="129"/>
      <c r="G40" s="156" t="b">
        <f>IF($C$6&gt;$O$12,($C$6-$N$12)*G33)</f>
        <v>0</v>
      </c>
      <c r="H40" s="156" t="b">
        <f t="shared" ref="H40:K40" si="19">IF($C$6&gt;$O$12,($C$6-$N$12)*H33)</f>
        <v>0</v>
      </c>
      <c r="I40" s="156" t="b">
        <f t="shared" si="19"/>
        <v>0</v>
      </c>
      <c r="J40" s="156" t="b">
        <f t="shared" si="19"/>
        <v>0</v>
      </c>
      <c r="K40" s="156" t="b">
        <f t="shared" si="19"/>
        <v>0</v>
      </c>
      <c r="L40" s="129"/>
      <c r="M40" s="129"/>
      <c r="N40" s="129"/>
      <c r="O40" s="129"/>
      <c r="P40" s="129"/>
      <c r="Q40" s="129"/>
      <c r="R40" s="129"/>
      <c r="S40" s="129"/>
      <c r="T40" s="129"/>
      <c r="U40" s="129"/>
      <c r="V40" s="129"/>
      <c r="W40" s="129"/>
      <c r="X40" s="129"/>
      <c r="Y40" s="129"/>
    </row>
    <row r="41" spans="1:25" x14ac:dyDescent="0.2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row>
    <row r="42" spans="1:25" x14ac:dyDescent="0.2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row>
    <row r="43" spans="1:25" x14ac:dyDescent="0.2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row>
    <row r="44" spans="1:25" x14ac:dyDescent="0.2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row>
    <row r="45" spans="1:25" x14ac:dyDescent="0.2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row>
    <row r="46" spans="1:25" x14ac:dyDescent="0.2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row>
    <row r="47" spans="1:25" x14ac:dyDescent="0.25">
      <c r="A47" s="129"/>
      <c r="B47" s="129"/>
      <c r="C47" s="129"/>
      <c r="D47" s="145"/>
      <c r="E47" s="145"/>
      <c r="F47" s="145"/>
      <c r="G47" s="145"/>
      <c r="H47" s="145"/>
      <c r="I47" s="145"/>
      <c r="J47" s="129"/>
      <c r="K47" s="129"/>
      <c r="L47" s="129"/>
      <c r="M47" s="129"/>
      <c r="N47" s="129"/>
      <c r="O47" s="129"/>
      <c r="P47" s="129"/>
      <c r="Q47" s="129"/>
      <c r="R47" s="129"/>
      <c r="S47" s="129"/>
      <c r="T47" s="129"/>
      <c r="U47" s="129"/>
      <c r="V47" s="129"/>
      <c r="W47" s="129"/>
      <c r="X47" s="129"/>
      <c r="Y47" s="129"/>
    </row>
    <row r="48" spans="1:25" x14ac:dyDescent="0.2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row>
    <row r="49" spans="1:25" x14ac:dyDescent="0.2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1:25" x14ac:dyDescent="0.2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row>
    <row r="51" spans="1:25" x14ac:dyDescent="0.2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row>
    <row r="52" spans="1:25" x14ac:dyDescent="0.2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1:25" x14ac:dyDescent="0.2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row>
    <row r="54" spans="1:25" x14ac:dyDescent="0.2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row>
    <row r="55" spans="1:25" x14ac:dyDescent="0.25">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row>
    <row r="56" spans="1:25" x14ac:dyDescent="0.25">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row>
    <row r="57" spans="1:25" x14ac:dyDescent="0.25">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row>
    <row r="58" spans="1:25" x14ac:dyDescent="0.25">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row>
    <row r="59" spans="1:25" x14ac:dyDescent="0.25">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row>
  </sheetData>
  <mergeCells count="8">
    <mergeCell ref="H6:I6"/>
    <mergeCell ref="A1:O1"/>
    <mergeCell ref="A2:O2"/>
    <mergeCell ref="A4:A5"/>
    <mergeCell ref="B4:B5"/>
    <mergeCell ref="C4:C5"/>
    <mergeCell ref="D4:I4"/>
    <mergeCell ref="H5:I5"/>
  </mergeCells>
  <conditionalFormatting sqref="G22:L22">
    <cfRule type="cellIs" dxfId="3" priority="1" operator="notEqual">
      <formula>0</formula>
    </cfRule>
    <cfRule type="cellIs" dxfId="2" priority="2" operator="lessThan">
      <formula>0</formula>
    </cfRule>
    <cfRule type="cellIs" dxfId="1" priority="3" operator="greaterThan">
      <formula>0</formula>
    </cfRule>
    <cfRule type="expression" dxfId="0" priority="4">
      <formula>"SE+$G$19&lt;&gt;0"</formula>
    </cfRule>
  </conditionalFormatting>
  <dataValidations count="2">
    <dataValidation type="textLength" showInputMessage="1" showErrorMessage="1" errorTitle="Orientação de Preenchimento" error="Comece o preenchimento pelo primeiro mês do quadro referente ao PIS (destacado em vermelho). _x000a_Digite o mês e ano de referência da seguinte forma:_x000a_01/04/2018 = abril-18_x000a_A planilha preenchera automaticamente os próximos meses." sqref="B13:B23 B29:B40" xr:uid="{00000000-0002-0000-0500-000000000000}">
      <formula1>0</formula1>
      <formula2>0</formula2>
    </dataValidation>
    <dataValidation type="decimal" allowBlank="1" showInputMessage="1" showErrorMessage="1" errorTitle="Orientação de Preenchimento" error="Receita Bruta inválida. Digite um valor válido para o SIMPLES Nacional." promptTitle="Orientação de Preenchimento" prompt="Insira aqui o valor da Receita Bruta dos últimos 12 meses do Extrato do Simples Nacional (RBT12 ou RBT12p) conforme regras do edital" sqref="B6" xr:uid="{00000000-0002-0000-0500-000001000000}">
      <formula1>0</formula1>
      <formula2>4800000</formula2>
    </dataValidation>
  </dataValidations>
  <pageMargins left="0.511811024" right="0.511811024" top="0.78740157499999996" bottom="0.78740157499999996" header="0.31496062000000002" footer="0.31496062000000002"/>
  <pageSetup paperSize="9"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topLeftCell="A2" zoomScale="110" zoomScaleNormal="110" workbookViewId="0">
      <selection activeCell="A4" sqref="A4:A5"/>
    </sheetView>
  </sheetViews>
  <sheetFormatPr defaultRowHeight="15" x14ac:dyDescent="0.25"/>
  <cols>
    <col min="1" max="1" width="71.85546875" customWidth="1"/>
    <col min="2" max="2" width="20" customWidth="1"/>
    <col min="3" max="3" width="21.140625" customWidth="1"/>
    <col min="4" max="4" width="17" customWidth="1"/>
    <col min="5" max="5" width="16.42578125" customWidth="1"/>
    <col min="6" max="6" width="19.7109375" customWidth="1"/>
    <col min="8" max="8" width="18.85546875" customWidth="1"/>
  </cols>
  <sheetData>
    <row r="1" spans="1:8" ht="102.75" customHeight="1" x14ac:dyDescent="0.25">
      <c r="A1" s="412"/>
      <c r="B1" s="412"/>
      <c r="C1" s="412"/>
      <c r="D1" s="412"/>
      <c r="E1" s="412"/>
      <c r="F1" s="412"/>
      <c r="G1" s="412"/>
      <c r="H1" s="412"/>
    </row>
    <row r="2" spans="1:8" ht="43.5" customHeight="1" x14ac:dyDescent="0.25">
      <c r="A2" s="547" t="s">
        <v>211</v>
      </c>
      <c r="B2" s="547"/>
      <c r="C2" s="547"/>
      <c r="D2" s="547"/>
      <c r="E2" s="547"/>
      <c r="F2" s="547"/>
      <c r="G2" s="548" t="s">
        <v>218</v>
      </c>
      <c r="H2" s="549"/>
    </row>
    <row r="3" spans="1:8" ht="37.5" customHeight="1" x14ac:dyDescent="0.25">
      <c r="A3" s="214" t="s">
        <v>212</v>
      </c>
      <c r="B3" s="214" t="s">
        <v>213</v>
      </c>
      <c r="C3" s="214" t="s">
        <v>214</v>
      </c>
      <c r="D3" s="214" t="s">
        <v>215</v>
      </c>
      <c r="E3" s="214" t="s">
        <v>216</v>
      </c>
      <c r="F3" s="214" t="s">
        <v>217</v>
      </c>
      <c r="G3" s="541"/>
      <c r="H3" s="542"/>
    </row>
    <row r="4" spans="1:8" ht="24.75" customHeight="1" x14ac:dyDescent="0.25">
      <c r="A4" s="215"/>
      <c r="B4" s="201"/>
      <c r="C4" s="216"/>
      <c r="D4" s="217">
        <v>0.1</v>
      </c>
      <c r="E4" s="218">
        <v>10</v>
      </c>
      <c r="F4" s="219">
        <f t="shared" ref="F4:F19" si="0">((B4*C4)-D4)*G4</f>
        <v>-8.3333333333333339E-4</v>
      </c>
      <c r="G4" s="541">
        <f t="shared" ref="G4:G19" si="1">1/(12*E4)</f>
        <v>8.3333333333333332E-3</v>
      </c>
      <c r="H4" s="542"/>
    </row>
    <row r="5" spans="1:8" ht="24.95" customHeight="1" x14ac:dyDescent="0.25">
      <c r="A5" s="215"/>
      <c r="B5" s="201"/>
      <c r="C5" s="216"/>
      <c r="D5" s="217">
        <v>0.2</v>
      </c>
      <c r="E5" s="218">
        <v>10</v>
      </c>
      <c r="F5" s="219">
        <f t="shared" si="0"/>
        <v>-1.6666666666666668E-3</v>
      </c>
      <c r="G5" s="541">
        <f t="shared" si="1"/>
        <v>8.3333333333333332E-3</v>
      </c>
      <c r="H5" s="542"/>
    </row>
    <row r="6" spans="1:8" ht="24.95" customHeight="1" x14ac:dyDescent="0.25">
      <c r="A6" s="215"/>
      <c r="B6" s="201"/>
      <c r="C6" s="216"/>
      <c r="D6" s="217">
        <v>0.1</v>
      </c>
      <c r="E6" s="218">
        <v>5</v>
      </c>
      <c r="F6" s="219">
        <f t="shared" si="0"/>
        <v>-1.6666666666666668E-3</v>
      </c>
      <c r="G6" s="541">
        <f t="shared" si="1"/>
        <v>1.6666666666666666E-2</v>
      </c>
      <c r="H6" s="542"/>
    </row>
    <row r="7" spans="1:8" ht="24.95" customHeight="1" x14ac:dyDescent="0.25">
      <c r="A7" s="215"/>
      <c r="B7" s="201"/>
      <c r="C7" s="216"/>
      <c r="D7" s="217">
        <v>0.1</v>
      </c>
      <c r="E7" s="218">
        <v>10</v>
      </c>
      <c r="F7" s="219">
        <f t="shared" si="0"/>
        <v>-8.3333333333333339E-4</v>
      </c>
      <c r="G7" s="541">
        <f t="shared" si="1"/>
        <v>8.3333333333333332E-3</v>
      </c>
      <c r="H7" s="542"/>
    </row>
    <row r="8" spans="1:8" ht="24.95" customHeight="1" x14ac:dyDescent="0.25">
      <c r="A8" s="215"/>
      <c r="B8" s="201"/>
      <c r="C8" s="216"/>
      <c r="D8" s="217">
        <v>0.4</v>
      </c>
      <c r="E8" s="218">
        <v>10</v>
      </c>
      <c r="F8" s="219">
        <f t="shared" si="0"/>
        <v>-3.3333333333333335E-3</v>
      </c>
      <c r="G8" s="541">
        <f t="shared" si="1"/>
        <v>8.3333333333333332E-3</v>
      </c>
      <c r="H8" s="542"/>
    </row>
    <row r="9" spans="1:8" ht="24.95" customHeight="1" x14ac:dyDescent="0.25">
      <c r="A9" s="215"/>
      <c r="B9" s="201"/>
      <c r="C9" s="216"/>
      <c r="D9" s="217"/>
      <c r="E9" s="218">
        <v>10</v>
      </c>
      <c r="F9" s="219">
        <f t="shared" si="0"/>
        <v>0</v>
      </c>
      <c r="G9" s="541">
        <f t="shared" si="1"/>
        <v>8.3333333333333332E-3</v>
      </c>
      <c r="H9" s="542"/>
    </row>
    <row r="10" spans="1:8" ht="24.95" customHeight="1" x14ac:dyDescent="0.25">
      <c r="A10" s="215"/>
      <c r="B10" s="201"/>
      <c r="C10" s="216"/>
      <c r="D10" s="217"/>
      <c r="E10" s="218">
        <v>10</v>
      </c>
      <c r="F10" s="219">
        <f t="shared" si="0"/>
        <v>0</v>
      </c>
      <c r="G10" s="541">
        <f t="shared" si="1"/>
        <v>8.3333333333333332E-3</v>
      </c>
      <c r="H10" s="542"/>
    </row>
    <row r="11" spans="1:8" ht="24.95" customHeight="1" x14ac:dyDescent="0.25">
      <c r="A11" s="215"/>
      <c r="B11" s="201"/>
      <c r="C11" s="216"/>
      <c r="D11" s="217"/>
      <c r="E11" s="218">
        <v>10</v>
      </c>
      <c r="F11" s="219">
        <f t="shared" si="0"/>
        <v>0</v>
      </c>
      <c r="G11" s="541">
        <f t="shared" si="1"/>
        <v>8.3333333333333332E-3</v>
      </c>
      <c r="H11" s="542"/>
    </row>
    <row r="12" spans="1:8" ht="24.95" customHeight="1" x14ac:dyDescent="0.25">
      <c r="A12" s="215"/>
      <c r="B12" s="201"/>
      <c r="C12" s="216"/>
      <c r="D12" s="217"/>
      <c r="E12" s="218">
        <v>10</v>
      </c>
      <c r="F12" s="219">
        <f t="shared" si="0"/>
        <v>0</v>
      </c>
      <c r="G12" s="541">
        <f t="shared" si="1"/>
        <v>8.3333333333333332E-3</v>
      </c>
      <c r="H12" s="542"/>
    </row>
    <row r="13" spans="1:8" ht="24.95" customHeight="1" x14ac:dyDescent="0.25">
      <c r="A13" s="215"/>
      <c r="B13" s="201"/>
      <c r="C13" s="216"/>
      <c r="D13" s="217"/>
      <c r="E13" s="218">
        <v>10</v>
      </c>
      <c r="F13" s="219">
        <f t="shared" si="0"/>
        <v>0</v>
      </c>
      <c r="G13" s="541">
        <f t="shared" si="1"/>
        <v>8.3333333333333332E-3</v>
      </c>
      <c r="H13" s="542"/>
    </row>
    <row r="14" spans="1:8" ht="24.95" customHeight="1" x14ac:dyDescent="0.25">
      <c r="A14" s="215"/>
      <c r="B14" s="201"/>
      <c r="C14" s="216"/>
      <c r="D14" s="217"/>
      <c r="E14" s="218">
        <v>10</v>
      </c>
      <c r="F14" s="219">
        <f t="shared" si="0"/>
        <v>0</v>
      </c>
      <c r="G14" s="541">
        <f t="shared" si="1"/>
        <v>8.3333333333333332E-3</v>
      </c>
      <c r="H14" s="542"/>
    </row>
    <row r="15" spans="1:8" ht="24.95" customHeight="1" x14ac:dyDescent="0.25">
      <c r="A15" s="215"/>
      <c r="B15" s="201"/>
      <c r="C15" s="216"/>
      <c r="D15" s="217"/>
      <c r="E15" s="218">
        <v>10</v>
      </c>
      <c r="F15" s="219">
        <f t="shared" si="0"/>
        <v>0</v>
      </c>
      <c r="G15" s="541">
        <f t="shared" si="1"/>
        <v>8.3333333333333332E-3</v>
      </c>
      <c r="H15" s="542"/>
    </row>
    <row r="16" spans="1:8" ht="24.95" customHeight="1" x14ac:dyDescent="0.25">
      <c r="A16" s="215"/>
      <c r="B16" s="201"/>
      <c r="C16" s="216"/>
      <c r="D16" s="217"/>
      <c r="E16" s="218">
        <v>10</v>
      </c>
      <c r="F16" s="219">
        <f t="shared" si="0"/>
        <v>0</v>
      </c>
      <c r="G16" s="541">
        <f t="shared" si="1"/>
        <v>8.3333333333333332E-3</v>
      </c>
      <c r="H16" s="542"/>
    </row>
    <row r="17" spans="1:8" ht="24.95" customHeight="1" x14ac:dyDescent="0.25">
      <c r="A17" s="215"/>
      <c r="B17" s="201"/>
      <c r="C17" s="216"/>
      <c r="D17" s="217"/>
      <c r="E17" s="218">
        <v>10</v>
      </c>
      <c r="F17" s="219">
        <f t="shared" si="0"/>
        <v>0</v>
      </c>
      <c r="G17" s="541">
        <f t="shared" si="1"/>
        <v>8.3333333333333332E-3</v>
      </c>
      <c r="H17" s="542"/>
    </row>
    <row r="18" spans="1:8" ht="24.95" customHeight="1" x14ac:dyDescent="0.25">
      <c r="A18" s="215"/>
      <c r="B18" s="201"/>
      <c r="C18" s="216"/>
      <c r="D18" s="217"/>
      <c r="E18" s="218">
        <v>10</v>
      </c>
      <c r="F18" s="219">
        <f t="shared" si="0"/>
        <v>0</v>
      </c>
      <c r="G18" s="541">
        <f t="shared" si="1"/>
        <v>8.3333333333333332E-3</v>
      </c>
      <c r="H18" s="542"/>
    </row>
    <row r="19" spans="1:8" ht="24.95" customHeight="1" x14ac:dyDescent="0.25">
      <c r="A19" s="215"/>
      <c r="B19" s="201"/>
      <c r="C19" s="216"/>
      <c r="D19" s="217"/>
      <c r="E19" s="218">
        <v>10</v>
      </c>
      <c r="F19" s="219">
        <f t="shared" si="0"/>
        <v>0</v>
      </c>
      <c r="G19" s="541">
        <f t="shared" si="1"/>
        <v>8.3333333333333332E-3</v>
      </c>
      <c r="H19" s="542"/>
    </row>
    <row r="20" spans="1:8" ht="24.95" customHeight="1" x14ac:dyDescent="0.25">
      <c r="A20" s="215"/>
      <c r="B20" s="201"/>
      <c r="C20" s="216"/>
      <c r="D20" s="217"/>
      <c r="E20" s="218"/>
      <c r="F20" s="219"/>
    </row>
    <row r="21" spans="1:8" ht="24.95" customHeight="1" x14ac:dyDescent="0.25">
      <c r="A21" s="543" t="s">
        <v>219</v>
      </c>
      <c r="B21" s="543"/>
      <c r="C21" s="543"/>
      <c r="D21" s="543"/>
      <c r="E21" s="543"/>
      <c r="F21" s="205">
        <f>SUM(F4:F20)</f>
        <v>-8.3333333333333332E-3</v>
      </c>
    </row>
    <row r="22" spans="1:8" ht="24.95" customHeight="1" x14ac:dyDescent="0.25">
      <c r="A22" s="544" t="s">
        <v>220</v>
      </c>
      <c r="B22" s="545"/>
      <c r="C22" s="545"/>
      <c r="D22" s="545"/>
      <c r="E22" s="546"/>
      <c r="F22" s="201">
        <v>10</v>
      </c>
    </row>
    <row r="23" spans="1:8" ht="24.95" customHeight="1" x14ac:dyDescent="0.25">
      <c r="A23" s="540" t="s">
        <v>221</v>
      </c>
      <c r="B23" s="540"/>
      <c r="C23" s="540"/>
      <c r="D23" s="540"/>
      <c r="E23" s="540"/>
      <c r="F23" s="205">
        <f>F21/F22</f>
        <v>-8.3333333333333328E-4</v>
      </c>
    </row>
  </sheetData>
  <mergeCells count="23">
    <mergeCell ref="G12:H12"/>
    <mergeCell ref="G13:H13"/>
    <mergeCell ref="A1:H1"/>
    <mergeCell ref="A2:F2"/>
    <mergeCell ref="G2:H2"/>
    <mergeCell ref="G3:H3"/>
    <mergeCell ref="G11:H11"/>
    <mergeCell ref="A23:E23"/>
    <mergeCell ref="G4:H4"/>
    <mergeCell ref="G5:H5"/>
    <mergeCell ref="G6:H6"/>
    <mergeCell ref="G7:H7"/>
    <mergeCell ref="G8:H8"/>
    <mergeCell ref="G14:H14"/>
    <mergeCell ref="G15:H15"/>
    <mergeCell ref="G16:H16"/>
    <mergeCell ref="G17:H17"/>
    <mergeCell ref="G18:H18"/>
    <mergeCell ref="G9:H9"/>
    <mergeCell ref="G10:H10"/>
    <mergeCell ref="A21:E21"/>
    <mergeCell ref="A22:E22"/>
    <mergeCell ref="G19:H19"/>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workbookViewId="0">
      <selection activeCell="C5" sqref="C5:D6"/>
    </sheetView>
  </sheetViews>
  <sheetFormatPr defaultRowHeight="15" x14ac:dyDescent="0.25"/>
  <cols>
    <col min="1" max="1" width="36.140625" customWidth="1"/>
    <col min="2" max="2" width="55" customWidth="1"/>
    <col min="3" max="3" width="17.28515625" customWidth="1"/>
    <col min="4" max="4" width="2" customWidth="1"/>
    <col min="5" max="6" width="22.28515625" customWidth="1"/>
  </cols>
  <sheetData>
    <row r="1" spans="1:6" ht="120" customHeight="1" x14ac:dyDescent="0.25">
      <c r="A1" s="563"/>
      <c r="B1" s="563"/>
      <c r="C1" s="563"/>
      <c r="D1" s="563"/>
      <c r="E1" s="563"/>
      <c r="F1" s="563"/>
    </row>
    <row r="2" spans="1:6" ht="24.95" customHeight="1" x14ac:dyDescent="0.25">
      <c r="A2" s="565" t="s">
        <v>222</v>
      </c>
      <c r="B2" s="565"/>
      <c r="C2" s="565"/>
      <c r="D2" s="565"/>
      <c r="E2" s="565"/>
      <c r="F2" s="565"/>
    </row>
    <row r="3" spans="1:6" ht="24.95" customHeight="1" x14ac:dyDescent="0.25">
      <c r="A3" s="550" t="s">
        <v>223</v>
      </c>
      <c r="B3" s="551"/>
      <c r="C3" s="551"/>
      <c r="D3" s="551"/>
      <c r="E3" s="551"/>
      <c r="F3" s="552"/>
    </row>
    <row r="4" spans="1:6" ht="24.95" customHeight="1" x14ac:dyDescent="0.25">
      <c r="A4" s="553" t="s">
        <v>212</v>
      </c>
      <c r="B4" s="554"/>
      <c r="C4" s="553" t="s">
        <v>224</v>
      </c>
      <c r="D4" s="554"/>
      <c r="E4" s="206" t="s">
        <v>225</v>
      </c>
      <c r="F4" s="206" t="s">
        <v>226</v>
      </c>
    </row>
    <row r="5" spans="1:6" ht="24.95" customHeight="1" x14ac:dyDescent="0.25">
      <c r="A5" s="557"/>
      <c r="B5" s="558"/>
      <c r="C5" s="555"/>
      <c r="D5" s="556"/>
      <c r="E5" s="207"/>
      <c r="F5" s="208">
        <f t="shared" ref="F5:F16" si="0">C5*E5</f>
        <v>0</v>
      </c>
    </row>
    <row r="6" spans="1:6" ht="24.95" customHeight="1" x14ac:dyDescent="0.25">
      <c r="A6" s="557"/>
      <c r="B6" s="558"/>
      <c r="C6" s="555"/>
      <c r="D6" s="556"/>
      <c r="E6" s="207"/>
      <c r="F6" s="208">
        <f t="shared" si="0"/>
        <v>0</v>
      </c>
    </row>
    <row r="7" spans="1:6" ht="24.95" customHeight="1" x14ac:dyDescent="0.25">
      <c r="A7" s="557"/>
      <c r="B7" s="558"/>
      <c r="C7" s="555"/>
      <c r="D7" s="556"/>
      <c r="E7" s="207"/>
      <c r="F7" s="208">
        <f t="shared" si="0"/>
        <v>0</v>
      </c>
    </row>
    <row r="8" spans="1:6" ht="24.95" customHeight="1" x14ac:dyDescent="0.25">
      <c r="A8" s="557"/>
      <c r="B8" s="558"/>
      <c r="C8" s="555"/>
      <c r="D8" s="556"/>
      <c r="E8" s="207"/>
      <c r="F8" s="208">
        <f t="shared" si="0"/>
        <v>0</v>
      </c>
    </row>
    <row r="9" spans="1:6" ht="24.95" customHeight="1" x14ac:dyDescent="0.25">
      <c r="A9" s="557"/>
      <c r="B9" s="558"/>
      <c r="C9" s="555"/>
      <c r="D9" s="556"/>
      <c r="E9" s="207"/>
      <c r="F9" s="208">
        <f t="shared" si="0"/>
        <v>0</v>
      </c>
    </row>
    <row r="10" spans="1:6" ht="24.95" customHeight="1" x14ac:dyDescent="0.25">
      <c r="A10" s="557"/>
      <c r="B10" s="558"/>
      <c r="C10" s="555"/>
      <c r="D10" s="556"/>
      <c r="E10" s="207"/>
      <c r="F10" s="208">
        <f t="shared" si="0"/>
        <v>0</v>
      </c>
    </row>
    <row r="11" spans="1:6" ht="24.95" customHeight="1" x14ac:dyDescent="0.25">
      <c r="A11" s="557"/>
      <c r="B11" s="558"/>
      <c r="C11" s="555"/>
      <c r="D11" s="556"/>
      <c r="E11" s="207"/>
      <c r="F11" s="208">
        <f t="shared" si="0"/>
        <v>0</v>
      </c>
    </row>
    <row r="12" spans="1:6" ht="24.95" customHeight="1" x14ac:dyDescent="0.25">
      <c r="A12" s="209"/>
      <c r="B12" s="210"/>
      <c r="C12" s="211"/>
      <c r="D12" s="212"/>
      <c r="E12" s="207"/>
      <c r="F12" s="208">
        <f t="shared" si="0"/>
        <v>0</v>
      </c>
    </row>
    <row r="13" spans="1:6" ht="24.95" customHeight="1" x14ac:dyDescent="0.25">
      <c r="A13" s="209"/>
      <c r="B13" s="210"/>
      <c r="C13" s="211"/>
      <c r="D13" s="212"/>
      <c r="E13" s="207"/>
      <c r="F13" s="208">
        <f t="shared" si="0"/>
        <v>0</v>
      </c>
    </row>
    <row r="14" spans="1:6" ht="24.95" customHeight="1" x14ac:dyDescent="0.25">
      <c r="A14" s="209"/>
      <c r="B14" s="210"/>
      <c r="C14" s="211"/>
      <c r="D14" s="212"/>
      <c r="E14" s="207"/>
      <c r="F14" s="208">
        <f t="shared" si="0"/>
        <v>0</v>
      </c>
    </row>
    <row r="15" spans="1:6" ht="24.95" customHeight="1" x14ac:dyDescent="0.25">
      <c r="A15" s="209"/>
      <c r="B15" s="210"/>
      <c r="C15" s="211"/>
      <c r="D15" s="212"/>
      <c r="E15" s="207"/>
      <c r="F15" s="208">
        <f t="shared" si="0"/>
        <v>0</v>
      </c>
    </row>
    <row r="16" spans="1:6" ht="24.95" customHeight="1" x14ac:dyDescent="0.25">
      <c r="A16" s="557"/>
      <c r="B16" s="558"/>
      <c r="C16" s="555"/>
      <c r="D16" s="556"/>
      <c r="E16" s="207"/>
      <c r="F16" s="208">
        <f t="shared" si="0"/>
        <v>0</v>
      </c>
    </row>
    <row r="17" spans="1:6" ht="24.95" customHeight="1" x14ac:dyDescent="0.25">
      <c r="A17" s="562" t="s">
        <v>227</v>
      </c>
      <c r="B17" s="562"/>
      <c r="C17" s="562"/>
      <c r="D17" s="562"/>
      <c r="E17" s="562"/>
      <c r="F17" s="213">
        <f>SUM(F5:F16)</f>
        <v>0</v>
      </c>
    </row>
    <row r="18" spans="1:6" ht="24.95" customHeight="1" x14ac:dyDescent="0.25">
      <c r="A18" s="562" t="s">
        <v>228</v>
      </c>
      <c r="B18" s="562"/>
      <c r="C18" s="562"/>
      <c r="D18" s="562"/>
      <c r="E18" s="562"/>
      <c r="F18" s="213">
        <f>F17/12</f>
        <v>0</v>
      </c>
    </row>
    <row r="19" spans="1:6" ht="24.95" customHeight="1" x14ac:dyDescent="0.25">
      <c r="A19" s="559" t="s">
        <v>220</v>
      </c>
      <c r="B19" s="560"/>
      <c r="C19" s="560"/>
      <c r="D19" s="560"/>
      <c r="E19" s="561"/>
      <c r="F19" s="206">
        <v>2</v>
      </c>
    </row>
    <row r="20" spans="1:6" ht="24.95" customHeight="1" x14ac:dyDescent="0.25">
      <c r="A20" s="564" t="s">
        <v>221</v>
      </c>
      <c r="B20" s="564"/>
      <c r="C20" s="564"/>
      <c r="D20" s="564"/>
      <c r="E20" s="564"/>
      <c r="F20" s="220">
        <f>F18/F19</f>
        <v>0</v>
      </c>
    </row>
  </sheetData>
  <mergeCells count="25">
    <mergeCell ref="A19:E19"/>
    <mergeCell ref="A18:E18"/>
    <mergeCell ref="A1:F1"/>
    <mergeCell ref="A20:E20"/>
    <mergeCell ref="A17:E17"/>
    <mergeCell ref="A2:F2"/>
    <mergeCell ref="C10:D10"/>
    <mergeCell ref="A11:B11"/>
    <mergeCell ref="C11:D11"/>
    <mergeCell ref="A16:B16"/>
    <mergeCell ref="C16:D16"/>
    <mergeCell ref="A8:B8"/>
    <mergeCell ref="C8:D8"/>
    <mergeCell ref="A9:B9"/>
    <mergeCell ref="A4:B4"/>
    <mergeCell ref="A5:B5"/>
    <mergeCell ref="A3:F3"/>
    <mergeCell ref="C4:D4"/>
    <mergeCell ref="C9:D9"/>
    <mergeCell ref="A10:B10"/>
    <mergeCell ref="C6:D6"/>
    <mergeCell ref="A7:B7"/>
    <mergeCell ref="C7:D7"/>
    <mergeCell ref="C5:D5"/>
    <mergeCell ref="A6:B6"/>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Informações Licitante</vt:lpstr>
      <vt:lpstr>Proposta</vt:lpstr>
      <vt:lpstr>Planilha Analítica</vt:lpstr>
      <vt:lpstr>Notas Explicativas</vt:lpstr>
      <vt:lpstr>PIS-COFINS</vt:lpstr>
      <vt:lpstr>Simples Nacional</vt:lpstr>
      <vt:lpstr>Insumos Depreciáveis</vt:lpstr>
      <vt:lpstr>Insumos Não Depreciáveis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ac30071</dc:creator>
  <cp:lastModifiedBy>Fernanda Ferreira Ribeiro</cp:lastModifiedBy>
  <cp:revision/>
  <cp:lastPrinted>2023-10-23T15:48:39Z</cp:lastPrinted>
  <dcterms:created xsi:type="dcterms:W3CDTF">2019-01-24T15:06:57Z</dcterms:created>
  <dcterms:modified xsi:type="dcterms:W3CDTF">2026-05-06T15:10:23Z</dcterms:modified>
</cp:coreProperties>
</file>