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psyche\ProjetosDEA\05-DEA\00 - DEA - UNIDADE GESTORA\44 - TRANSPARENCIA - PERCENTUAL DE OBRA - TCE\"/>
    </mc:Choice>
  </mc:AlternateContent>
  <xr:revisionPtr revIDLastSave="0" documentId="13_ncr:1_{1F83FB37-E7A6-4D16-B5BA-30DED51F5654}" xr6:coauthVersionLast="47" xr6:coauthVersionMax="47" xr10:uidLastSave="{00000000-0000-0000-0000-000000000000}"/>
  <bookViews>
    <workbookView xWindow="-120" yWindow="-120" windowWidth="25440" windowHeight="15990" xr2:uid="{6F86EB29-9847-4832-BA74-44D4C4D800BF}"/>
  </bookViews>
  <sheets>
    <sheet name="Planilh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7" i="1" l="1"/>
  <c r="M38" i="1"/>
  <c r="M39" i="1"/>
  <c r="M40" i="1"/>
  <c r="N21" i="1"/>
  <c r="P21" i="1" s="1"/>
  <c r="O21" i="1" l="1"/>
  <c r="I21" i="1"/>
  <c r="M25" i="1"/>
  <c r="M24" i="1"/>
  <c r="I8" i="1"/>
  <c r="M18" i="1"/>
  <c r="M36" i="1"/>
  <c r="M31" i="1"/>
  <c r="M32" i="1"/>
  <c r="M34" i="1"/>
  <c r="M30" i="1"/>
  <c r="M29" i="1"/>
  <c r="M26" i="1"/>
  <c r="M27" i="1"/>
  <c r="M23" i="1"/>
  <c r="M22" i="1"/>
  <c r="M20" i="1"/>
  <c r="M19" i="1"/>
  <c r="M17" i="1"/>
  <c r="M16" i="1"/>
  <c r="M46" i="1"/>
  <c r="M43" i="1"/>
  <c r="M42" i="1"/>
  <c r="M8" i="1"/>
  <c r="M9" i="1"/>
  <c r="M10" i="1"/>
  <c r="M11" i="1"/>
  <c r="M12" i="1"/>
  <c r="M13" i="1"/>
  <c r="M14" i="1"/>
  <c r="M15" i="1"/>
  <c r="N8" i="1" l="1"/>
  <c r="M41" i="1"/>
  <c r="M35" i="1"/>
  <c r="J35" i="1"/>
  <c r="N41" i="1"/>
  <c r="P41" i="1" s="1"/>
  <c r="J41" i="1"/>
  <c r="N35" i="1"/>
  <c r="O35" i="1" s="1"/>
  <c r="J28" i="1"/>
  <c r="O41" i="1" l="1"/>
  <c r="P35" i="1"/>
  <c r="M28" i="1"/>
  <c r="M21" i="1"/>
  <c r="N28" i="1"/>
  <c r="J21" i="1"/>
  <c r="P28" i="1" l="1"/>
  <c r="O28" i="1"/>
  <c r="P8" i="1" l="1"/>
  <c r="O8" i="1"/>
  <c r="J8" i="1" l="1"/>
</calcChain>
</file>

<file path=xl/sharedStrings.xml><?xml version="1.0" encoding="utf-8"?>
<sst xmlns="http://schemas.openxmlformats.org/spreadsheetml/2006/main" count="82" uniqueCount="56">
  <si>
    <t>Contrato</t>
  </si>
  <si>
    <t>Ordem de Serviço</t>
  </si>
  <si>
    <t>Comarca</t>
  </si>
  <si>
    <t>Objeto</t>
  </si>
  <si>
    <t>Valor contratado</t>
  </si>
  <si>
    <t>Prazo de execução</t>
  </si>
  <si>
    <t>1ª Medição</t>
  </si>
  <si>
    <t>2ª Medição</t>
  </si>
  <si>
    <t>3ª Medição</t>
  </si>
  <si>
    <t>4ª Medição</t>
  </si>
  <si>
    <t>5ª Medição</t>
  </si>
  <si>
    <t>Total Executado</t>
  </si>
  <si>
    <t>% Acumu.</t>
  </si>
  <si>
    <t>Saldo Contratual</t>
  </si>
  <si>
    <t>% Executado</t>
  </si>
  <si>
    <t>06/2023-EM</t>
  </si>
  <si>
    <t>190/2024-DEA</t>
  </si>
  <si>
    <t>Ilhéus</t>
  </si>
  <si>
    <t>Construção do novo Fórum da Comarca de Ilhéus</t>
  </si>
  <si>
    <t>CSG ENGENHARIA LTDA - CNPJ 01.027.728/0001-70</t>
  </si>
  <si>
    <t>Nº da Medição</t>
  </si>
  <si>
    <t xml:space="preserve">Valor da Medição </t>
  </si>
  <si>
    <t>7ª Medição</t>
  </si>
  <si>
    <t>8ª Medição</t>
  </si>
  <si>
    <t>4ª Medição A</t>
  </si>
  <si>
    <t>4ª Medição B</t>
  </si>
  <si>
    <t>Empresa Contratada</t>
  </si>
  <si>
    <t>Data de Início da obra</t>
  </si>
  <si>
    <t>Data prevista para conclusão da obra</t>
  </si>
  <si>
    <t>DATA DE ATUALIZAÇÃO:</t>
  </si>
  <si>
    <t>Tremedal</t>
  </si>
  <si>
    <t>Wenceslau</t>
  </si>
  <si>
    <t>Construção do novo Fórum da Comarca de Tremedal</t>
  </si>
  <si>
    <t xml:space="preserve">Construção do novo Fórum da Comarca de Wenceslau Guimarães </t>
  </si>
  <si>
    <t>PMG CONSTRUÇÕES E PROJETOS LTDA - CNPJ 27.594.624/0001-30</t>
  </si>
  <si>
    <t>CFA CONSTRUTORA EIRELI - CNPJ 19.711.011/0001-08</t>
  </si>
  <si>
    <t>QUADRO DE ACOMPANHAMENTO DE OBRAS DE CONSTRUÇÃO/REFORMA EM EXECUÇÃO</t>
  </si>
  <si>
    <t>6ª Medição</t>
  </si>
  <si>
    <t>Ibirapuã</t>
  </si>
  <si>
    <t>São Gonçalo dos Campos</t>
  </si>
  <si>
    <t>Construção do novo Fórum da Comarca de Iburapuã</t>
  </si>
  <si>
    <t>Construção do novo Fórum da Comarca de São Gonçalo dos Campos</t>
  </si>
  <si>
    <t>CS CONSTRUÇÕES E EMPREENDIMENTOS LTDA - CNPJ 33.833.880/0001-36</t>
  </si>
  <si>
    <t>Valor do contrato atualizado (Aditamento contrarual/Apostilamento)</t>
  </si>
  <si>
    <t>APOSTILA 01/2025</t>
  </si>
  <si>
    <t>111/2024</t>
  </si>
  <si>
    <t>414/2024-DEA</t>
  </si>
  <si>
    <t>001/2025-DEA</t>
  </si>
  <si>
    <t>112/2024</t>
  </si>
  <si>
    <t>007/2025</t>
  </si>
  <si>
    <t>005/2025-DEA</t>
  </si>
  <si>
    <t>015/2025-DEA</t>
  </si>
  <si>
    <t>006/2025</t>
  </si>
  <si>
    <t>10ª Medição</t>
  </si>
  <si>
    <t>9ª Medição</t>
  </si>
  <si>
    <t>11ª Medição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</si>
</sst>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i/>
      <sz val="14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0">
    <xf numFmtId="0" fontId="0" fillId="0" borderId="0" xfId="0"/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4" fontId="3" fillId="0" borderId="1" xfId="1" applyFont="1" applyBorder="1" applyAlignment="1">
      <alignment vertical="center"/>
    </xf>
    <xf numFmtId="10" fontId="3" fillId="0" borderId="1" xfId="2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/>
    <xf numFmtId="44" fontId="3" fillId="0" borderId="0" xfId="1" applyFont="1"/>
    <xf numFmtId="0" fontId="4" fillId="0" borderId="3" xfId="0" applyFont="1" applyBorder="1" applyAlignment="1">
      <alignment horizontal="center" vertical="center"/>
    </xf>
    <xf numFmtId="44" fontId="3" fillId="0" borderId="3" xfId="1" applyFont="1" applyBorder="1" applyAlignment="1">
      <alignment vertical="center"/>
    </xf>
    <xf numFmtId="10" fontId="3" fillId="0" borderId="3" xfId="2" applyNumberFormat="1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10" fontId="3" fillId="0" borderId="8" xfId="2" applyNumberFormat="1" applyFont="1" applyBorder="1" applyAlignment="1">
      <alignment vertical="center"/>
    </xf>
    <xf numFmtId="44" fontId="3" fillId="0" borderId="1" xfId="1" applyFont="1" applyBorder="1"/>
    <xf numFmtId="44" fontId="3" fillId="0" borderId="8" xfId="1" applyFont="1" applyBorder="1"/>
    <xf numFmtId="44" fontId="5" fillId="0" borderId="0" xfId="1" applyFont="1" applyAlignment="1"/>
    <xf numFmtId="14" fontId="5" fillId="0" borderId="0" xfId="0" applyNumberFormat="1" applyFont="1" applyAlignment="1">
      <alignment horizontal="right"/>
    </xf>
    <xf numFmtId="44" fontId="3" fillId="0" borderId="8" xfId="1" applyFont="1" applyBorder="1" applyAlignment="1">
      <alignment vertical="center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44" fontId="2" fillId="2" borderId="14" xfId="1" applyFont="1" applyFill="1" applyBorder="1" applyAlignment="1">
      <alignment horizontal="center" vertical="center" wrapText="1"/>
    </xf>
    <xf numFmtId="44" fontId="7" fillId="2" borderId="14" xfId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8" fillId="0" borderId="0" xfId="0" applyFont="1"/>
    <xf numFmtId="44" fontId="3" fillId="0" borderId="11" xfId="1" applyFont="1" applyBorder="1" applyAlignment="1">
      <alignment vertical="center"/>
    </xf>
    <xf numFmtId="44" fontId="3" fillId="0" borderId="4" xfId="0" applyNumberFormat="1" applyFont="1" applyBorder="1" applyAlignment="1">
      <alignment horizontal="center" vertical="center"/>
    </xf>
    <xf numFmtId="44" fontId="3" fillId="0" borderId="12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4" fontId="4" fillId="0" borderId="3" xfId="1" applyFont="1" applyFill="1" applyBorder="1" applyAlignment="1">
      <alignment horizontal="center" vertical="center"/>
    </xf>
    <xf numFmtId="44" fontId="4" fillId="0" borderId="11" xfId="1" applyFont="1" applyFill="1" applyBorder="1" applyAlignment="1">
      <alignment horizontal="center" vertical="center"/>
    </xf>
    <xf numFmtId="44" fontId="4" fillId="0" borderId="1" xfId="1" applyFont="1" applyFill="1" applyBorder="1" applyAlignment="1">
      <alignment horizontal="center" vertical="center"/>
    </xf>
    <xf numFmtId="44" fontId="4" fillId="0" borderId="8" xfId="1" applyFont="1" applyFill="1" applyBorder="1" applyAlignment="1">
      <alignment horizontal="center" vertical="center"/>
    </xf>
    <xf numFmtId="44" fontId="4" fillId="0" borderId="3" xfId="1" applyFont="1" applyFill="1" applyBorder="1" applyAlignment="1">
      <alignment horizontal="center" vertical="center" wrapText="1"/>
    </xf>
    <xf numFmtId="44" fontId="4" fillId="0" borderId="11" xfId="1" applyFont="1" applyFill="1" applyBorder="1" applyAlignment="1">
      <alignment horizontal="center" vertical="center" wrapText="1"/>
    </xf>
    <xf numFmtId="44" fontId="4" fillId="0" borderId="1" xfId="1" applyFont="1" applyFill="1" applyBorder="1" applyAlignment="1">
      <alignment horizontal="center" vertical="center" wrapText="1"/>
    </xf>
    <xf numFmtId="44" fontId="4" fillId="0" borderId="8" xfId="1" applyFont="1" applyFill="1" applyBorder="1" applyAlignment="1">
      <alignment horizontal="center" vertical="center" wrapText="1"/>
    </xf>
    <xf numFmtId="14" fontId="4" fillId="0" borderId="3" xfId="0" applyNumberFormat="1" applyFont="1" applyBorder="1" applyAlignment="1">
      <alignment horizontal="center" vertical="center"/>
    </xf>
    <xf numFmtId="14" fontId="4" fillId="0" borderId="1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44" fontId="3" fillId="0" borderId="3" xfId="0" applyNumberFormat="1" applyFont="1" applyBorder="1" applyAlignment="1">
      <alignment horizontal="center" vertical="center"/>
    </xf>
    <xf numFmtId="44" fontId="3" fillId="0" borderId="11" xfId="0" applyNumberFormat="1" applyFont="1" applyBorder="1" applyAlignment="1">
      <alignment horizontal="center" vertical="center"/>
    </xf>
    <xf numFmtId="44" fontId="3" fillId="0" borderId="1" xfId="0" applyNumberFormat="1" applyFont="1" applyBorder="1" applyAlignment="1">
      <alignment horizontal="center" vertical="center"/>
    </xf>
    <xf numFmtId="44" fontId="3" fillId="0" borderId="8" xfId="0" applyNumberFormat="1" applyFont="1" applyBorder="1" applyAlignment="1">
      <alignment horizontal="center" vertical="center"/>
    </xf>
    <xf numFmtId="10" fontId="3" fillId="0" borderId="3" xfId="2" applyNumberFormat="1" applyFont="1" applyBorder="1" applyAlignment="1">
      <alignment horizontal="center" vertical="center"/>
    </xf>
    <xf numFmtId="10" fontId="3" fillId="0" borderId="11" xfId="2" applyNumberFormat="1" applyFont="1" applyBorder="1" applyAlignment="1">
      <alignment horizontal="center" vertical="center"/>
    </xf>
    <xf numFmtId="10" fontId="3" fillId="0" borderId="1" xfId="2" applyNumberFormat="1" applyFont="1" applyBorder="1" applyAlignment="1">
      <alignment horizontal="center" vertical="center"/>
    </xf>
    <xf numFmtId="10" fontId="3" fillId="0" borderId="8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44" fontId="3" fillId="0" borderId="6" xfId="0" applyNumberFormat="1" applyFont="1" applyBorder="1" applyAlignment="1">
      <alignment horizontal="center" vertical="center"/>
    </xf>
    <xf numFmtId="44" fontId="5" fillId="0" borderId="0" xfId="1" applyFont="1" applyAlignment="1">
      <alignment horizontal="right"/>
    </xf>
    <xf numFmtId="0" fontId="6" fillId="0" borderId="0" xfId="0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44" fontId="4" fillId="0" borderId="3" xfId="1" applyFont="1" applyBorder="1" applyAlignment="1">
      <alignment horizontal="center" vertical="center"/>
    </xf>
    <xf numFmtId="44" fontId="4" fillId="0" borderId="1" xfId="1" applyFont="1" applyBorder="1" applyAlignment="1">
      <alignment horizontal="center" vertical="center"/>
    </xf>
    <xf numFmtId="44" fontId="4" fillId="0" borderId="8" xfId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44" fontId="4" fillId="0" borderId="18" xfId="1" applyFont="1" applyFill="1" applyBorder="1" applyAlignment="1">
      <alignment horizontal="center" vertical="center"/>
    </xf>
    <xf numFmtId="44" fontId="4" fillId="0" borderId="18" xfId="1" applyFont="1" applyFill="1" applyBorder="1" applyAlignment="1">
      <alignment horizontal="center" vertical="center" wrapText="1"/>
    </xf>
    <xf numFmtId="14" fontId="4" fillId="0" borderId="18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44" fontId="3" fillId="0" borderId="18" xfId="1" applyFont="1" applyBorder="1"/>
    <xf numFmtId="0" fontId="3" fillId="0" borderId="18" xfId="0" applyFont="1" applyBorder="1" applyAlignment="1">
      <alignment horizontal="center" vertical="center"/>
    </xf>
    <xf numFmtId="10" fontId="3" fillId="0" borderId="18" xfId="2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0</xdr:row>
      <xdr:rowOff>86784</xdr:rowOff>
    </xdr:from>
    <xdr:to>
      <xdr:col>1</xdr:col>
      <xdr:colOff>78619</xdr:colOff>
      <xdr:row>5</xdr:row>
      <xdr:rowOff>135770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571C84AB-D712-4F92-8678-46C3E28F1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86784"/>
          <a:ext cx="734785" cy="91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923925</xdr:colOff>
      <xdr:row>2</xdr:row>
      <xdr:rowOff>57150</xdr:rowOff>
    </xdr:from>
    <xdr:to>
      <xdr:col>15</xdr:col>
      <xdr:colOff>1050925</xdr:colOff>
      <xdr:row>4</xdr:row>
      <xdr:rowOff>159385</xdr:rowOff>
    </xdr:to>
    <xdr:pic>
      <xdr:nvPicPr>
        <xdr:cNvPr id="3" name="Imagem 2" descr="COOBA (1)">
          <a:extLst>
            <a:ext uri="{FF2B5EF4-FFF2-40B4-BE49-F238E27FC236}">
              <a16:creationId xmlns:a16="http://schemas.microsoft.com/office/drawing/2014/main" id="{0BCBAB2B-5BB3-55F6-0AE7-91096F032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677900" y="400050"/>
          <a:ext cx="1860550" cy="445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D6AB4-BDAE-4079-B8BE-D7B7F08A6F54}">
  <dimension ref="A1:P46"/>
  <sheetViews>
    <sheetView tabSelected="1" zoomScale="90" zoomScaleNormal="90" workbookViewId="0">
      <selection activeCell="J35" sqref="J35:J40"/>
    </sheetView>
  </sheetViews>
  <sheetFormatPr defaultRowHeight="13.5" x14ac:dyDescent="0.25"/>
  <cols>
    <col min="1" max="1" width="10.42578125" style="6" bestFit="1" customWidth="1"/>
    <col min="2" max="2" width="12.28515625" style="6" bestFit="1" customWidth="1"/>
    <col min="3" max="3" width="10" style="23" bestFit="1" customWidth="1"/>
    <col min="4" max="4" width="27.85546875" style="6" customWidth="1"/>
    <col min="5" max="6" width="15.85546875" style="7" bestFit="1" customWidth="1"/>
    <col min="7" max="7" width="32.7109375" style="6" customWidth="1"/>
    <col min="8" max="8" width="10.140625" style="6" bestFit="1" customWidth="1"/>
    <col min="9" max="9" width="9.140625" style="6"/>
    <col min="10" max="10" width="10.140625" style="6" bestFit="1" customWidth="1"/>
    <col min="11" max="11" width="11.5703125" style="6" bestFit="1" customWidth="1"/>
    <col min="12" max="12" width="15.85546875" style="7" bestFit="1" customWidth="1"/>
    <col min="13" max="13" width="9.42578125" style="6" bestFit="1" customWidth="1"/>
    <col min="14" max="14" width="16.85546875" style="6" bestFit="1" customWidth="1"/>
    <col min="15" max="15" width="9.140625" style="6"/>
    <col min="16" max="16" width="15.85546875" style="6" bestFit="1" customWidth="1"/>
    <col min="17" max="16384" width="9.140625" style="6"/>
  </cols>
  <sheetData>
    <row r="1" spans="1:16" ht="15" customHeight="1" x14ac:dyDescent="0.25">
      <c r="M1" s="15"/>
      <c r="N1" s="68" t="s">
        <v>29</v>
      </c>
      <c r="O1" s="68"/>
      <c r="P1" s="16">
        <v>45884</v>
      </c>
    </row>
    <row r="2" spans="1:16" ht="13.5" customHeight="1" x14ac:dyDescent="0.25">
      <c r="A2" s="69" t="s">
        <v>36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16" ht="13.5" customHeight="1" x14ac:dyDescent="0.25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</row>
    <row r="4" spans="1:16" ht="13.5" customHeight="1" x14ac:dyDescent="0.25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ht="13.5" customHeight="1" x14ac:dyDescent="0.25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</row>
    <row r="6" spans="1:16" ht="14.25" customHeight="1" thickBot="1" x14ac:dyDescent="0.3">
      <c r="A6" s="70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</row>
    <row r="7" spans="1:16" s="1" customFormat="1" ht="67.5" customHeight="1" thickBot="1" x14ac:dyDescent="0.3">
      <c r="A7" s="18" t="s">
        <v>0</v>
      </c>
      <c r="B7" s="19" t="s">
        <v>1</v>
      </c>
      <c r="C7" s="19" t="s">
        <v>2</v>
      </c>
      <c r="D7" s="19" t="s">
        <v>3</v>
      </c>
      <c r="E7" s="20" t="s">
        <v>4</v>
      </c>
      <c r="F7" s="21" t="s">
        <v>43</v>
      </c>
      <c r="G7" s="19" t="s">
        <v>26</v>
      </c>
      <c r="H7" s="19" t="s">
        <v>27</v>
      </c>
      <c r="I7" s="19" t="s">
        <v>5</v>
      </c>
      <c r="J7" s="19" t="s">
        <v>28</v>
      </c>
      <c r="K7" s="19" t="s">
        <v>20</v>
      </c>
      <c r="L7" s="20" t="s">
        <v>21</v>
      </c>
      <c r="M7" s="19" t="s">
        <v>14</v>
      </c>
      <c r="N7" s="19" t="s">
        <v>11</v>
      </c>
      <c r="O7" s="19" t="s">
        <v>12</v>
      </c>
      <c r="P7" s="22" t="s">
        <v>13</v>
      </c>
    </row>
    <row r="8" spans="1:16" s="5" customFormat="1" x14ac:dyDescent="0.25">
      <c r="A8" s="85" t="s">
        <v>15</v>
      </c>
      <c r="B8" s="49" t="s">
        <v>16</v>
      </c>
      <c r="C8" s="63" t="s">
        <v>17</v>
      </c>
      <c r="D8" s="33" t="s">
        <v>18</v>
      </c>
      <c r="E8" s="71">
        <v>54061661.560000002</v>
      </c>
      <c r="F8" s="71">
        <v>60204718.549999997</v>
      </c>
      <c r="G8" s="33" t="s">
        <v>19</v>
      </c>
      <c r="H8" s="45">
        <v>45540</v>
      </c>
      <c r="I8" s="49">
        <f>420+30</f>
        <v>450</v>
      </c>
      <c r="J8" s="45">
        <f>H8+I8-1</f>
        <v>45989</v>
      </c>
      <c r="K8" s="8" t="s">
        <v>6</v>
      </c>
      <c r="L8" s="9">
        <v>3208221.15</v>
      </c>
      <c r="M8" s="10">
        <f t="shared" ref="M8:M15" si="0">L8/$F$8</f>
        <v>5.3288533312145184E-2</v>
      </c>
      <c r="N8" s="53">
        <f>SUM(L8:L20)</f>
        <v>34985925.269999996</v>
      </c>
      <c r="O8" s="57">
        <f>N8/F8</f>
        <v>0.58111600074908076</v>
      </c>
      <c r="P8" s="25">
        <f>F8-N8</f>
        <v>25218793.280000001</v>
      </c>
    </row>
    <row r="9" spans="1:16" s="5" customFormat="1" x14ac:dyDescent="0.25">
      <c r="A9" s="86"/>
      <c r="B9" s="51"/>
      <c r="C9" s="65"/>
      <c r="D9" s="35"/>
      <c r="E9" s="72"/>
      <c r="F9" s="72"/>
      <c r="G9" s="35"/>
      <c r="H9" s="51"/>
      <c r="I9" s="51"/>
      <c r="J9" s="51"/>
      <c r="K9" s="2" t="s">
        <v>7</v>
      </c>
      <c r="L9" s="3">
        <v>1514728.94</v>
      </c>
      <c r="M9" s="4">
        <f t="shared" si="0"/>
        <v>2.5159638255629717E-2</v>
      </c>
      <c r="N9" s="61"/>
      <c r="O9" s="59"/>
      <c r="P9" s="27"/>
    </row>
    <row r="10" spans="1:16" s="5" customFormat="1" x14ac:dyDescent="0.25">
      <c r="A10" s="86"/>
      <c r="B10" s="51"/>
      <c r="C10" s="65"/>
      <c r="D10" s="35"/>
      <c r="E10" s="72"/>
      <c r="F10" s="72"/>
      <c r="G10" s="35"/>
      <c r="H10" s="51"/>
      <c r="I10" s="51"/>
      <c r="J10" s="51"/>
      <c r="K10" s="2" t="s">
        <v>8</v>
      </c>
      <c r="L10" s="3">
        <v>1515517.23</v>
      </c>
      <c r="M10" s="4">
        <f t="shared" si="0"/>
        <v>2.5172731747618145E-2</v>
      </c>
      <c r="N10" s="61"/>
      <c r="O10" s="59"/>
      <c r="P10" s="27"/>
    </row>
    <row r="11" spans="1:16" s="5" customFormat="1" x14ac:dyDescent="0.25">
      <c r="A11" s="86"/>
      <c r="B11" s="51"/>
      <c r="C11" s="65"/>
      <c r="D11" s="35"/>
      <c r="E11" s="72"/>
      <c r="F11" s="72"/>
      <c r="G11" s="35"/>
      <c r="H11" s="51"/>
      <c r="I11" s="51"/>
      <c r="J11" s="51"/>
      <c r="K11" s="2" t="s">
        <v>24</v>
      </c>
      <c r="L11" s="3">
        <v>1673609.88</v>
      </c>
      <c r="M11" s="4">
        <f t="shared" si="0"/>
        <v>2.7798649679095625E-2</v>
      </c>
      <c r="N11" s="61"/>
      <c r="O11" s="59"/>
      <c r="P11" s="27"/>
    </row>
    <row r="12" spans="1:16" s="5" customFormat="1" x14ac:dyDescent="0.25">
      <c r="A12" s="86"/>
      <c r="B12" s="51"/>
      <c r="C12" s="65"/>
      <c r="D12" s="35"/>
      <c r="E12" s="72"/>
      <c r="F12" s="72"/>
      <c r="G12" s="35"/>
      <c r="H12" s="51"/>
      <c r="I12" s="51"/>
      <c r="J12" s="51"/>
      <c r="K12" s="2" t="s">
        <v>25</v>
      </c>
      <c r="L12" s="3">
        <v>2101577.15</v>
      </c>
      <c r="M12" s="4">
        <f t="shared" si="0"/>
        <v>3.4907183367274455E-2</v>
      </c>
      <c r="N12" s="61"/>
      <c r="O12" s="59"/>
      <c r="P12" s="27"/>
    </row>
    <row r="13" spans="1:16" s="5" customFormat="1" x14ac:dyDescent="0.25">
      <c r="A13" s="86"/>
      <c r="B13" s="51"/>
      <c r="C13" s="65"/>
      <c r="D13" s="35"/>
      <c r="E13" s="72"/>
      <c r="F13" s="72"/>
      <c r="G13" s="35"/>
      <c r="H13" s="51"/>
      <c r="I13" s="51"/>
      <c r="J13" s="51"/>
      <c r="K13" s="2" t="s">
        <v>10</v>
      </c>
      <c r="L13" s="3">
        <v>1236067.1000000001</v>
      </c>
      <c r="M13" s="4">
        <f t="shared" si="0"/>
        <v>2.0531066829478604E-2</v>
      </c>
      <c r="N13" s="61"/>
      <c r="O13" s="59"/>
      <c r="P13" s="27"/>
    </row>
    <row r="14" spans="1:16" s="5" customFormat="1" x14ac:dyDescent="0.25">
      <c r="A14" s="86"/>
      <c r="B14" s="51"/>
      <c r="C14" s="65"/>
      <c r="D14" s="35"/>
      <c r="E14" s="72"/>
      <c r="F14" s="72"/>
      <c r="G14" s="35"/>
      <c r="H14" s="51"/>
      <c r="I14" s="51"/>
      <c r="J14" s="51"/>
      <c r="K14" s="2" t="s">
        <v>37</v>
      </c>
      <c r="L14" s="3">
        <v>1686209.52</v>
      </c>
      <c r="M14" s="4">
        <f t="shared" si="0"/>
        <v>2.8007929620991478E-2</v>
      </c>
      <c r="N14" s="61"/>
      <c r="O14" s="59"/>
      <c r="P14" s="27"/>
    </row>
    <row r="15" spans="1:16" s="5" customFormat="1" x14ac:dyDescent="0.25">
      <c r="A15" s="86"/>
      <c r="B15" s="51"/>
      <c r="C15" s="65"/>
      <c r="D15" s="35"/>
      <c r="E15" s="72"/>
      <c r="F15" s="72"/>
      <c r="G15" s="35"/>
      <c r="H15" s="51"/>
      <c r="I15" s="51"/>
      <c r="J15" s="51"/>
      <c r="K15" s="2" t="s">
        <v>22</v>
      </c>
      <c r="L15" s="3">
        <v>1499874.7</v>
      </c>
      <c r="M15" s="4">
        <f t="shared" si="0"/>
        <v>2.4912909421781527E-2</v>
      </c>
      <c r="N15" s="61"/>
      <c r="O15" s="59"/>
      <c r="P15" s="27"/>
    </row>
    <row r="16" spans="1:16" s="5" customFormat="1" x14ac:dyDescent="0.25">
      <c r="A16" s="86"/>
      <c r="B16" s="51"/>
      <c r="C16" s="65"/>
      <c r="D16" s="35"/>
      <c r="E16" s="72"/>
      <c r="F16" s="72"/>
      <c r="G16" s="35"/>
      <c r="H16" s="51"/>
      <c r="I16" s="51"/>
      <c r="J16" s="51"/>
      <c r="K16" s="2" t="s">
        <v>44</v>
      </c>
      <c r="L16" s="3">
        <v>498398.17</v>
      </c>
      <c r="M16" s="4">
        <f t="shared" ref="M16:M20" si="1">L16/$F$8</f>
        <v>8.2783904983474085E-3</v>
      </c>
      <c r="N16" s="61"/>
      <c r="O16" s="59"/>
      <c r="P16" s="27"/>
    </row>
    <row r="17" spans="1:16" s="5" customFormat="1" x14ac:dyDescent="0.25">
      <c r="A17" s="86"/>
      <c r="B17" s="51"/>
      <c r="C17" s="65"/>
      <c r="D17" s="35"/>
      <c r="E17" s="72"/>
      <c r="F17" s="72"/>
      <c r="G17" s="35"/>
      <c r="H17" s="51"/>
      <c r="I17" s="51"/>
      <c r="J17" s="51"/>
      <c r="K17" s="2" t="s">
        <v>23</v>
      </c>
      <c r="L17" s="3">
        <v>3008837.45</v>
      </c>
      <c r="M17" s="4">
        <f t="shared" si="1"/>
        <v>4.9976771297438452E-2</v>
      </c>
      <c r="N17" s="61"/>
      <c r="O17" s="59"/>
      <c r="P17" s="27"/>
    </row>
    <row r="18" spans="1:16" s="5" customFormat="1" x14ac:dyDescent="0.25">
      <c r="A18" s="86"/>
      <c r="B18" s="51"/>
      <c r="C18" s="65"/>
      <c r="D18" s="35"/>
      <c r="E18" s="72"/>
      <c r="F18" s="72"/>
      <c r="G18" s="35"/>
      <c r="H18" s="51"/>
      <c r="I18" s="51"/>
      <c r="J18" s="51"/>
      <c r="K18" s="2" t="s">
        <v>54</v>
      </c>
      <c r="L18" s="3">
        <v>4898791.88</v>
      </c>
      <c r="M18" s="4">
        <f t="shared" ref="M18" si="2">L18/$F$8</f>
        <v>8.1368902604063417E-2</v>
      </c>
      <c r="N18" s="61"/>
      <c r="O18" s="59"/>
      <c r="P18" s="27"/>
    </row>
    <row r="19" spans="1:16" s="5" customFormat="1" x14ac:dyDescent="0.25">
      <c r="A19" s="86"/>
      <c r="B19" s="51"/>
      <c r="C19" s="65"/>
      <c r="D19" s="35"/>
      <c r="E19" s="72"/>
      <c r="F19" s="72"/>
      <c r="G19" s="35"/>
      <c r="H19" s="51"/>
      <c r="I19" s="51"/>
      <c r="J19" s="51"/>
      <c r="K19" s="2" t="s">
        <v>53</v>
      </c>
      <c r="L19" s="3">
        <v>4892605.33</v>
      </c>
      <c r="M19" s="4">
        <f t="shared" si="1"/>
        <v>8.1266144047109745E-2</v>
      </c>
      <c r="N19" s="61"/>
      <c r="O19" s="59"/>
      <c r="P19" s="27"/>
    </row>
    <row r="20" spans="1:16" s="5" customFormat="1" ht="14.25" thickBot="1" x14ac:dyDescent="0.3">
      <c r="A20" s="87"/>
      <c r="B20" s="52"/>
      <c r="C20" s="66"/>
      <c r="D20" s="36"/>
      <c r="E20" s="73"/>
      <c r="F20" s="73"/>
      <c r="G20" s="36"/>
      <c r="H20" s="52"/>
      <c r="I20" s="52"/>
      <c r="J20" s="52"/>
      <c r="K20" s="11" t="s">
        <v>55</v>
      </c>
      <c r="L20" s="17">
        <v>7251486.7699999996</v>
      </c>
      <c r="M20" s="12">
        <f t="shared" si="1"/>
        <v>0.12044715006810708</v>
      </c>
      <c r="N20" s="62"/>
      <c r="O20" s="60"/>
      <c r="P20" s="28"/>
    </row>
    <row r="21" spans="1:16" s="5" customFormat="1" x14ac:dyDescent="0.25">
      <c r="A21" s="85" t="s">
        <v>45</v>
      </c>
      <c r="B21" s="49" t="s">
        <v>46</v>
      </c>
      <c r="C21" s="63" t="s">
        <v>30</v>
      </c>
      <c r="D21" s="33" t="s">
        <v>32</v>
      </c>
      <c r="E21" s="37">
        <v>4795227.5199999996</v>
      </c>
      <c r="F21" s="37">
        <v>4870004</v>
      </c>
      <c r="G21" s="41" t="s">
        <v>35</v>
      </c>
      <c r="H21" s="45">
        <v>45658</v>
      </c>
      <c r="I21" s="49">
        <f>195+30</f>
        <v>225</v>
      </c>
      <c r="J21" s="45">
        <f>H21+I21-1</f>
        <v>45882</v>
      </c>
      <c r="K21" s="8" t="s">
        <v>6</v>
      </c>
      <c r="L21" s="9">
        <v>535146.28</v>
      </c>
      <c r="M21" s="10">
        <f>L21/$E$21</f>
        <v>0.11159976826292491</v>
      </c>
      <c r="N21" s="53">
        <f>SUM(L21:L27)</f>
        <v>4786299.3400000008</v>
      </c>
      <c r="O21" s="57">
        <f>N21/F21</f>
        <v>0.98281219892221872</v>
      </c>
      <c r="P21" s="25">
        <f>F21-N21</f>
        <v>83704.659999999218</v>
      </c>
    </row>
    <row r="22" spans="1:16" s="5" customFormat="1" x14ac:dyDescent="0.25">
      <c r="A22" s="88"/>
      <c r="B22" s="50"/>
      <c r="C22" s="64"/>
      <c r="D22" s="34"/>
      <c r="E22" s="38"/>
      <c r="F22" s="38"/>
      <c r="G22" s="42"/>
      <c r="H22" s="46"/>
      <c r="I22" s="50"/>
      <c r="J22" s="46"/>
      <c r="K22" s="2" t="s">
        <v>7</v>
      </c>
      <c r="L22" s="13">
        <v>570137.54</v>
      </c>
      <c r="M22" s="4">
        <f>L22/$E$21</f>
        <v>0.11889686936064299</v>
      </c>
      <c r="N22" s="54"/>
      <c r="O22" s="58"/>
      <c r="P22" s="26"/>
    </row>
    <row r="23" spans="1:16" s="5" customFormat="1" x14ac:dyDescent="0.25">
      <c r="A23" s="88"/>
      <c r="B23" s="50"/>
      <c r="C23" s="64"/>
      <c r="D23" s="34"/>
      <c r="E23" s="38"/>
      <c r="F23" s="38"/>
      <c r="G23" s="42"/>
      <c r="H23" s="46"/>
      <c r="I23" s="50"/>
      <c r="J23" s="46"/>
      <c r="K23" s="2" t="s">
        <v>8</v>
      </c>
      <c r="L23" s="13">
        <v>724032.55</v>
      </c>
      <c r="M23" s="4">
        <f>L23/$E$21</f>
        <v>0.15099023914510737</v>
      </c>
      <c r="N23" s="54"/>
      <c r="O23" s="58"/>
      <c r="P23" s="26"/>
    </row>
    <row r="24" spans="1:16" s="5" customFormat="1" x14ac:dyDescent="0.25">
      <c r="A24" s="88"/>
      <c r="B24" s="50"/>
      <c r="C24" s="64"/>
      <c r="D24" s="34"/>
      <c r="E24" s="38"/>
      <c r="F24" s="38"/>
      <c r="G24" s="42"/>
      <c r="H24" s="46"/>
      <c r="I24" s="50"/>
      <c r="J24" s="46"/>
      <c r="K24" s="2" t="s">
        <v>9</v>
      </c>
      <c r="L24" s="13">
        <v>697448.78</v>
      </c>
      <c r="M24" s="4">
        <f t="shared" ref="M24:M25" si="3">L24/$E$21</f>
        <v>0.14544644171544963</v>
      </c>
      <c r="N24" s="54"/>
      <c r="O24" s="58"/>
      <c r="P24" s="26"/>
    </row>
    <row r="25" spans="1:16" s="5" customFormat="1" x14ac:dyDescent="0.25">
      <c r="A25" s="86"/>
      <c r="B25" s="51"/>
      <c r="C25" s="65"/>
      <c r="D25" s="35"/>
      <c r="E25" s="39"/>
      <c r="F25" s="39"/>
      <c r="G25" s="43"/>
      <c r="H25" s="47"/>
      <c r="I25" s="51"/>
      <c r="J25" s="47"/>
      <c r="K25" s="2" t="s">
        <v>10</v>
      </c>
      <c r="L25" s="13">
        <v>863891.68</v>
      </c>
      <c r="M25" s="4">
        <f t="shared" si="3"/>
        <v>0.18015655699273267</v>
      </c>
      <c r="N25" s="55"/>
      <c r="O25" s="59"/>
      <c r="P25" s="67"/>
    </row>
    <row r="26" spans="1:16" s="5" customFormat="1" x14ac:dyDescent="0.25">
      <c r="A26" s="86"/>
      <c r="B26" s="51"/>
      <c r="C26" s="65"/>
      <c r="D26" s="35"/>
      <c r="E26" s="39"/>
      <c r="F26" s="39"/>
      <c r="G26" s="43"/>
      <c r="H26" s="47"/>
      <c r="I26" s="51"/>
      <c r="J26" s="47"/>
      <c r="K26" s="2" t="s">
        <v>37</v>
      </c>
      <c r="L26" s="13">
        <v>846560.19</v>
      </c>
      <c r="M26" s="4">
        <f>L26/$E$21</f>
        <v>0.17654223631082264</v>
      </c>
      <c r="N26" s="61"/>
      <c r="O26" s="59"/>
      <c r="P26" s="27"/>
    </row>
    <row r="27" spans="1:16" ht="14.25" thickBot="1" x14ac:dyDescent="0.3">
      <c r="A27" s="87"/>
      <c r="B27" s="52"/>
      <c r="C27" s="66"/>
      <c r="D27" s="36"/>
      <c r="E27" s="40"/>
      <c r="F27" s="40"/>
      <c r="G27" s="44"/>
      <c r="H27" s="48"/>
      <c r="I27" s="52"/>
      <c r="J27" s="48"/>
      <c r="K27" s="2" t="s">
        <v>22</v>
      </c>
      <c r="L27" s="14">
        <v>549082.31999999995</v>
      </c>
      <c r="M27" s="4">
        <f>L27/$E$21</f>
        <v>0.11450599949843464</v>
      </c>
      <c r="N27" s="62"/>
      <c r="O27" s="60"/>
      <c r="P27" s="28"/>
    </row>
    <row r="28" spans="1:16" s="5" customFormat="1" x14ac:dyDescent="0.25">
      <c r="A28" s="85" t="s">
        <v>48</v>
      </c>
      <c r="B28" s="49" t="s">
        <v>47</v>
      </c>
      <c r="C28" s="63" t="s">
        <v>31</v>
      </c>
      <c r="D28" s="33" t="s">
        <v>33</v>
      </c>
      <c r="E28" s="37">
        <v>5348383.74</v>
      </c>
      <c r="F28" s="37">
        <v>0</v>
      </c>
      <c r="G28" s="41" t="s">
        <v>34</v>
      </c>
      <c r="H28" s="45">
        <v>45671</v>
      </c>
      <c r="I28" s="49">
        <v>210</v>
      </c>
      <c r="J28" s="45">
        <f>H28+I28-1</f>
        <v>45880</v>
      </c>
      <c r="K28" s="8" t="s">
        <v>6</v>
      </c>
      <c r="L28" s="9">
        <v>1020126.02</v>
      </c>
      <c r="M28" s="10">
        <f>L28/$E$28</f>
        <v>0.19073538279809368</v>
      </c>
      <c r="N28" s="53">
        <f t="shared" ref="N28" si="4">SUM(L28:L34)</f>
        <v>4752076.79</v>
      </c>
      <c r="O28" s="57">
        <f>N28/E28</f>
        <v>0.88850707447554989</v>
      </c>
      <c r="P28" s="25">
        <f t="shared" ref="P28" si="5">E28-N28</f>
        <v>596306.95000000019</v>
      </c>
    </row>
    <row r="29" spans="1:16" s="5" customFormat="1" x14ac:dyDescent="0.25">
      <c r="A29" s="88"/>
      <c r="B29" s="50"/>
      <c r="C29" s="64"/>
      <c r="D29" s="34"/>
      <c r="E29" s="38"/>
      <c r="F29" s="38"/>
      <c r="G29" s="42"/>
      <c r="H29" s="46"/>
      <c r="I29" s="50"/>
      <c r="J29" s="46"/>
      <c r="K29" s="2" t="s">
        <v>7</v>
      </c>
      <c r="L29" s="13">
        <v>799436.67</v>
      </c>
      <c r="M29" s="4">
        <f>L29/$E$28</f>
        <v>0.1494725713155354</v>
      </c>
      <c r="N29" s="54"/>
      <c r="O29" s="58"/>
      <c r="P29" s="26"/>
    </row>
    <row r="30" spans="1:16" s="5" customFormat="1" x14ac:dyDescent="0.25">
      <c r="A30" s="88"/>
      <c r="B30" s="50"/>
      <c r="C30" s="64"/>
      <c r="D30" s="34"/>
      <c r="E30" s="38"/>
      <c r="F30" s="38"/>
      <c r="G30" s="42"/>
      <c r="H30" s="46"/>
      <c r="I30" s="50"/>
      <c r="J30" s="46"/>
      <c r="K30" s="2" t="s">
        <v>8</v>
      </c>
      <c r="L30" s="13">
        <v>579342.88</v>
      </c>
      <c r="M30" s="4">
        <f t="shared" ref="M30:M34" si="6">L30/$E$28</f>
        <v>0.10832111309948751</v>
      </c>
      <c r="N30" s="54"/>
      <c r="O30" s="58"/>
      <c r="P30" s="26"/>
    </row>
    <row r="31" spans="1:16" s="5" customFormat="1" x14ac:dyDescent="0.25">
      <c r="A31" s="86"/>
      <c r="B31" s="51"/>
      <c r="C31" s="65"/>
      <c r="D31" s="35"/>
      <c r="E31" s="39"/>
      <c r="F31" s="39"/>
      <c r="G31" s="43"/>
      <c r="H31" s="47"/>
      <c r="I31" s="51"/>
      <c r="J31" s="47"/>
      <c r="K31" s="2" t="s">
        <v>9</v>
      </c>
      <c r="L31" s="13">
        <v>391502.02</v>
      </c>
      <c r="M31" s="4">
        <f t="shared" si="6"/>
        <v>7.3200061744260705E-2</v>
      </c>
      <c r="N31" s="55"/>
      <c r="O31" s="59"/>
      <c r="P31" s="67"/>
    </row>
    <row r="32" spans="1:16" s="5" customFormat="1" x14ac:dyDescent="0.25">
      <c r="A32" s="86"/>
      <c r="B32" s="51"/>
      <c r="C32" s="65"/>
      <c r="D32" s="35"/>
      <c r="E32" s="39"/>
      <c r="F32" s="39"/>
      <c r="G32" s="43"/>
      <c r="H32" s="47"/>
      <c r="I32" s="51"/>
      <c r="J32" s="47"/>
      <c r="K32" s="2" t="s">
        <v>10</v>
      </c>
      <c r="L32" s="13">
        <v>860671.64</v>
      </c>
      <c r="M32" s="4">
        <f t="shared" si="6"/>
        <v>0.16092181897180025</v>
      </c>
      <c r="N32" s="61"/>
      <c r="O32" s="59"/>
      <c r="P32" s="27"/>
    </row>
    <row r="33" spans="1:16" s="5" customFormat="1" x14ac:dyDescent="0.25">
      <c r="A33" s="89"/>
      <c r="B33" s="74"/>
      <c r="C33" s="75"/>
      <c r="D33" s="76"/>
      <c r="E33" s="77"/>
      <c r="F33" s="77"/>
      <c r="G33" s="78"/>
      <c r="H33" s="79"/>
      <c r="I33" s="74"/>
      <c r="J33" s="79"/>
      <c r="K33" s="80" t="s">
        <v>37</v>
      </c>
      <c r="L33" s="81">
        <v>466760.36</v>
      </c>
      <c r="M33" s="4">
        <v>8.7271292167977452E-2</v>
      </c>
      <c r="N33" s="82"/>
      <c r="O33" s="83"/>
      <c r="P33" s="84"/>
    </row>
    <row r="34" spans="1:16" ht="14.25" thickBot="1" x14ac:dyDescent="0.3">
      <c r="A34" s="87"/>
      <c r="B34" s="52"/>
      <c r="C34" s="66"/>
      <c r="D34" s="36"/>
      <c r="E34" s="40"/>
      <c r="F34" s="40"/>
      <c r="G34" s="44"/>
      <c r="H34" s="48"/>
      <c r="I34" s="52"/>
      <c r="J34" s="48"/>
      <c r="K34" s="11" t="s">
        <v>22</v>
      </c>
      <c r="L34" s="14">
        <v>634237.19999999995</v>
      </c>
      <c r="M34" s="4">
        <f t="shared" si="6"/>
        <v>0.11858483437839483</v>
      </c>
      <c r="N34" s="62"/>
      <c r="O34" s="60"/>
      <c r="P34" s="28"/>
    </row>
    <row r="35" spans="1:16" s="5" customFormat="1" x14ac:dyDescent="0.25">
      <c r="A35" s="85" t="s">
        <v>49</v>
      </c>
      <c r="B35" s="49" t="s">
        <v>50</v>
      </c>
      <c r="C35" s="63" t="s">
        <v>38</v>
      </c>
      <c r="D35" s="33" t="s">
        <v>40</v>
      </c>
      <c r="E35" s="37">
        <v>5123404.1399999997</v>
      </c>
      <c r="F35" s="37">
        <v>0</v>
      </c>
      <c r="G35" s="41" t="s">
        <v>34</v>
      </c>
      <c r="H35" s="45">
        <v>45693</v>
      </c>
      <c r="I35" s="49">
        <v>195</v>
      </c>
      <c r="J35" s="45">
        <f>H35+I35</f>
        <v>45888</v>
      </c>
      <c r="K35" s="8" t="s">
        <v>6</v>
      </c>
      <c r="L35" s="9">
        <v>1142515.1499999999</v>
      </c>
      <c r="M35" s="10">
        <f>L35/$E$35</f>
        <v>0.2229992244960789</v>
      </c>
      <c r="N35" s="53">
        <f>SUM(L35:L40)</f>
        <v>4632549.5599999996</v>
      </c>
      <c r="O35" s="57">
        <f t="shared" ref="O35" si="7">N35/E35</f>
        <v>0.9041936637073491</v>
      </c>
      <c r="P35" s="25">
        <f t="shared" ref="P35" si="8">E35-N35</f>
        <v>490854.58000000007</v>
      </c>
    </row>
    <row r="36" spans="1:16" s="5" customFormat="1" x14ac:dyDescent="0.25">
      <c r="A36" s="88"/>
      <c r="B36" s="50"/>
      <c r="C36" s="64"/>
      <c r="D36" s="34"/>
      <c r="E36" s="38"/>
      <c r="F36" s="38"/>
      <c r="G36" s="42"/>
      <c r="H36" s="46"/>
      <c r="I36" s="50"/>
      <c r="J36" s="46"/>
      <c r="K36" s="2" t="s">
        <v>7</v>
      </c>
      <c r="L36" s="13">
        <v>695038.75</v>
      </c>
      <c r="M36" s="4">
        <f t="shared" ref="M36:M40" si="9">L36/$E$35</f>
        <v>0.13565955973951335</v>
      </c>
      <c r="N36" s="54"/>
      <c r="O36" s="58"/>
      <c r="P36" s="26"/>
    </row>
    <row r="37" spans="1:16" s="5" customFormat="1" x14ac:dyDescent="0.25">
      <c r="A37" s="88"/>
      <c r="B37" s="50"/>
      <c r="C37" s="64"/>
      <c r="D37" s="34"/>
      <c r="E37" s="38"/>
      <c r="F37" s="38"/>
      <c r="G37" s="42"/>
      <c r="H37" s="46"/>
      <c r="I37" s="50"/>
      <c r="J37" s="46"/>
      <c r="K37" s="2" t="s">
        <v>8</v>
      </c>
      <c r="L37" s="24">
        <v>881330.45</v>
      </c>
      <c r="M37" s="4">
        <f t="shared" si="9"/>
        <v>0.172020482069564</v>
      </c>
      <c r="N37" s="54"/>
      <c r="O37" s="58"/>
      <c r="P37" s="26"/>
    </row>
    <row r="38" spans="1:16" s="5" customFormat="1" x14ac:dyDescent="0.25">
      <c r="A38" s="88"/>
      <c r="B38" s="50"/>
      <c r="C38" s="64"/>
      <c r="D38" s="34"/>
      <c r="E38" s="38"/>
      <c r="F38" s="38"/>
      <c r="G38" s="42"/>
      <c r="H38" s="46"/>
      <c r="I38" s="50"/>
      <c r="J38" s="46"/>
      <c r="K38" s="2" t="s">
        <v>9</v>
      </c>
      <c r="L38" s="24">
        <v>605874.61</v>
      </c>
      <c r="M38" s="4">
        <f t="shared" si="9"/>
        <v>0.11825625959696398</v>
      </c>
      <c r="N38" s="54"/>
      <c r="O38" s="58"/>
      <c r="P38" s="26"/>
    </row>
    <row r="39" spans="1:16" s="5" customFormat="1" x14ac:dyDescent="0.25">
      <c r="A39" s="86"/>
      <c r="B39" s="51"/>
      <c r="C39" s="65"/>
      <c r="D39" s="35"/>
      <c r="E39" s="39"/>
      <c r="F39" s="39"/>
      <c r="G39" s="43"/>
      <c r="H39" s="47"/>
      <c r="I39" s="51"/>
      <c r="J39" s="47"/>
      <c r="K39" s="2" t="s">
        <v>10</v>
      </c>
      <c r="L39" s="13">
        <v>644561.21</v>
      </c>
      <c r="M39" s="4">
        <f t="shared" si="9"/>
        <v>0.12580721574698966</v>
      </c>
      <c r="N39" s="61"/>
      <c r="O39" s="59"/>
      <c r="P39" s="27"/>
    </row>
    <row r="40" spans="1:16" ht="14.25" thickBot="1" x14ac:dyDescent="0.3">
      <c r="A40" s="87"/>
      <c r="B40" s="52"/>
      <c r="C40" s="66"/>
      <c r="D40" s="36"/>
      <c r="E40" s="40"/>
      <c r="F40" s="40"/>
      <c r="G40" s="44"/>
      <c r="H40" s="48"/>
      <c r="I40" s="52"/>
      <c r="J40" s="48"/>
      <c r="K40" s="11" t="s">
        <v>37</v>
      </c>
      <c r="L40" s="14">
        <v>663229.39</v>
      </c>
      <c r="M40" s="4">
        <f t="shared" si="9"/>
        <v>0.12945092205823922</v>
      </c>
      <c r="N40" s="62"/>
      <c r="O40" s="60"/>
      <c r="P40" s="28"/>
    </row>
    <row r="41" spans="1:16" s="5" customFormat="1" x14ac:dyDescent="0.25">
      <c r="A41" s="85" t="s">
        <v>52</v>
      </c>
      <c r="B41" s="49" t="s">
        <v>51</v>
      </c>
      <c r="C41" s="29" t="s">
        <v>39</v>
      </c>
      <c r="D41" s="33" t="s">
        <v>41</v>
      </c>
      <c r="E41" s="37">
        <v>7461708.9699999997</v>
      </c>
      <c r="F41" s="37">
        <v>0</v>
      </c>
      <c r="G41" s="41" t="s">
        <v>42</v>
      </c>
      <c r="H41" s="45">
        <v>45700</v>
      </c>
      <c r="I41" s="49">
        <v>240</v>
      </c>
      <c r="J41" s="45">
        <f t="shared" ref="J41" si="10">H41+I41-1</f>
        <v>45939</v>
      </c>
      <c r="K41" s="8" t="s">
        <v>6</v>
      </c>
      <c r="L41" s="9">
        <v>535715.19999999995</v>
      </c>
      <c r="M41" s="10">
        <f>L41/$E$41</f>
        <v>7.1795241834525736E-2</v>
      </c>
      <c r="N41" s="53">
        <f t="shared" ref="N41" si="11">SUM(L41:L46)</f>
        <v>4264559.13</v>
      </c>
      <c r="O41" s="57">
        <f t="shared" ref="O41" si="12">N41/E41</f>
        <v>0.57152579216715282</v>
      </c>
      <c r="P41" s="25">
        <f t="shared" ref="P41" si="13">E41-N41</f>
        <v>3197149.84</v>
      </c>
    </row>
    <row r="42" spans="1:16" s="5" customFormat="1" x14ac:dyDescent="0.25">
      <c r="A42" s="88"/>
      <c r="B42" s="50"/>
      <c r="C42" s="30"/>
      <c r="D42" s="34"/>
      <c r="E42" s="38"/>
      <c r="F42" s="38"/>
      <c r="G42" s="42"/>
      <c r="H42" s="46"/>
      <c r="I42" s="50"/>
      <c r="J42" s="46"/>
      <c r="K42" s="2" t="s">
        <v>7</v>
      </c>
      <c r="L42" s="13">
        <v>764105.23</v>
      </c>
      <c r="M42" s="4">
        <f>L42/$E$41</f>
        <v>0.10240351547776863</v>
      </c>
      <c r="N42" s="54"/>
      <c r="O42" s="58"/>
      <c r="P42" s="26"/>
    </row>
    <row r="43" spans="1:16" s="5" customFormat="1" x14ac:dyDescent="0.25">
      <c r="A43" s="88"/>
      <c r="B43" s="50"/>
      <c r="C43" s="30"/>
      <c r="D43" s="34"/>
      <c r="E43" s="38"/>
      <c r="F43" s="38"/>
      <c r="G43" s="42"/>
      <c r="H43" s="46"/>
      <c r="I43" s="50"/>
      <c r="J43" s="46"/>
      <c r="K43" s="2" t="s">
        <v>8</v>
      </c>
      <c r="L43" s="13">
        <v>916270.25</v>
      </c>
      <c r="M43" s="4">
        <f>L43/$E$41</f>
        <v>0.12279629957210728</v>
      </c>
      <c r="N43" s="54"/>
      <c r="O43" s="58"/>
      <c r="P43" s="26"/>
    </row>
    <row r="44" spans="1:16" s="5" customFormat="1" x14ac:dyDescent="0.25">
      <c r="A44" s="88"/>
      <c r="B44" s="50"/>
      <c r="C44" s="30"/>
      <c r="D44" s="34"/>
      <c r="E44" s="38"/>
      <c r="F44" s="38"/>
      <c r="G44" s="42"/>
      <c r="H44" s="46"/>
      <c r="I44" s="50"/>
      <c r="J44" s="46"/>
      <c r="K44" s="2" t="s">
        <v>9</v>
      </c>
      <c r="L44" s="13">
        <v>707512.52</v>
      </c>
      <c r="M44" s="4">
        <v>9.4819098794200224E-2</v>
      </c>
      <c r="N44" s="54"/>
      <c r="O44" s="58"/>
      <c r="P44" s="26"/>
    </row>
    <row r="45" spans="1:16" s="5" customFormat="1" x14ac:dyDescent="0.25">
      <c r="A45" s="86"/>
      <c r="B45" s="51"/>
      <c r="C45" s="31"/>
      <c r="D45" s="35"/>
      <c r="E45" s="39"/>
      <c r="F45" s="39"/>
      <c r="G45" s="43"/>
      <c r="H45" s="47"/>
      <c r="I45" s="51"/>
      <c r="J45" s="47"/>
      <c r="K45" s="2" t="s">
        <v>10</v>
      </c>
      <c r="L45" s="13">
        <v>630303.12</v>
      </c>
      <c r="M45" s="4">
        <v>0</v>
      </c>
      <c r="N45" s="55"/>
      <c r="O45" s="59"/>
      <c r="P45" s="27"/>
    </row>
    <row r="46" spans="1:16" ht="14.25" thickBot="1" x14ac:dyDescent="0.3">
      <c r="A46" s="87"/>
      <c r="B46" s="52"/>
      <c r="C46" s="32"/>
      <c r="D46" s="36"/>
      <c r="E46" s="40"/>
      <c r="F46" s="40"/>
      <c r="G46" s="44"/>
      <c r="H46" s="48"/>
      <c r="I46" s="52"/>
      <c r="J46" s="48"/>
      <c r="K46" s="11" t="s">
        <v>37</v>
      </c>
      <c r="L46" s="14">
        <v>710652.81</v>
      </c>
      <c r="M46" s="12">
        <f>L46/$E$41</f>
        <v>9.5239952785239765E-2</v>
      </c>
      <c r="N46" s="56"/>
      <c r="O46" s="60"/>
      <c r="P46" s="28"/>
    </row>
  </sheetData>
  <mergeCells count="67">
    <mergeCell ref="B35:B40"/>
    <mergeCell ref="A35:A40"/>
    <mergeCell ref="B41:B46"/>
    <mergeCell ref="A41:A46"/>
    <mergeCell ref="B21:B27"/>
    <mergeCell ref="A21:A27"/>
    <mergeCell ref="B28:B34"/>
    <mergeCell ref="A28:A34"/>
    <mergeCell ref="A8:A20"/>
    <mergeCell ref="B8:B20"/>
    <mergeCell ref="C8:C20"/>
    <mergeCell ref="D8:D20"/>
    <mergeCell ref="E8:E20"/>
    <mergeCell ref="F8:F20"/>
    <mergeCell ref="G8:G20"/>
    <mergeCell ref="N1:O1"/>
    <mergeCell ref="H8:H20"/>
    <mergeCell ref="I8:I20"/>
    <mergeCell ref="J8:J20"/>
    <mergeCell ref="N8:N20"/>
    <mergeCell ref="O8:O20"/>
    <mergeCell ref="P8:P20"/>
    <mergeCell ref="A2:P6"/>
    <mergeCell ref="O21:O27"/>
    <mergeCell ref="C21:C27"/>
    <mergeCell ref="D21:D27"/>
    <mergeCell ref="E21:E27"/>
    <mergeCell ref="F21:F27"/>
    <mergeCell ref="G21:G27"/>
    <mergeCell ref="P21:P27"/>
    <mergeCell ref="C28:C34"/>
    <mergeCell ref="D28:D34"/>
    <mergeCell ref="E28:E34"/>
    <mergeCell ref="F28:F34"/>
    <mergeCell ref="G28:G34"/>
    <mergeCell ref="H28:H34"/>
    <mergeCell ref="I28:I34"/>
    <mergeCell ref="J28:J34"/>
    <mergeCell ref="N28:N34"/>
    <mergeCell ref="O28:O34"/>
    <mergeCell ref="P28:P34"/>
    <mergeCell ref="H21:H27"/>
    <mergeCell ref="I21:I27"/>
    <mergeCell ref="J21:J27"/>
    <mergeCell ref="N21:N27"/>
    <mergeCell ref="O35:O40"/>
    <mergeCell ref="C35:C40"/>
    <mergeCell ref="D35:D40"/>
    <mergeCell ref="E35:E40"/>
    <mergeCell ref="F35:F40"/>
    <mergeCell ref="G35:G40"/>
    <mergeCell ref="P35:P40"/>
    <mergeCell ref="C41:C46"/>
    <mergeCell ref="D41:D46"/>
    <mergeCell ref="E41:E46"/>
    <mergeCell ref="F41:F46"/>
    <mergeCell ref="G41:G46"/>
    <mergeCell ref="H41:H46"/>
    <mergeCell ref="I41:I46"/>
    <mergeCell ref="J41:J46"/>
    <mergeCell ref="N41:N46"/>
    <mergeCell ref="O41:O46"/>
    <mergeCell ref="P41:P46"/>
    <mergeCell ref="H35:H40"/>
    <mergeCell ref="I35:I40"/>
    <mergeCell ref="J35:J40"/>
    <mergeCell ref="N35:N4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Tayná Cordeiro de Araújo</dc:creator>
  <cp:lastModifiedBy>Tayná Cordeiro de Araújo</cp:lastModifiedBy>
  <dcterms:created xsi:type="dcterms:W3CDTF">2025-02-26T22:10:02Z</dcterms:created>
  <dcterms:modified xsi:type="dcterms:W3CDTF">2025-08-15T18:30:47Z</dcterms:modified>
</cp:coreProperties>
</file>