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\\psyche\ProjetosDEA\05-DEA\00 - DEA - UNIDADE GESTORA\44 - TRANSPARENCIA - PERCENTUAL DE OBRA - TCE\"/>
    </mc:Choice>
  </mc:AlternateContent>
  <xr:revisionPtr revIDLastSave="0" documentId="13_ncr:1_{E8A2DCCA-2D42-4DBC-B2C8-AC3070B97110}" xr6:coauthVersionLast="47" xr6:coauthVersionMax="47" xr10:uidLastSave="{00000000-0000-0000-0000-000000000000}"/>
  <bookViews>
    <workbookView xWindow="-120" yWindow="-120" windowWidth="25440" windowHeight="15990" xr2:uid="{6F86EB29-9847-4832-BA74-44D4C4D800BF}"/>
  </bookViews>
  <sheets>
    <sheet name="Planilh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44" i="1" l="1"/>
  <c r="M45" i="1"/>
  <c r="M46" i="1"/>
  <c r="M47" i="1"/>
  <c r="M48" i="1"/>
  <c r="M49" i="1"/>
  <c r="N43" i="1"/>
  <c r="O43" i="1" s="1"/>
  <c r="M43" i="1"/>
  <c r="J43" i="1"/>
  <c r="P43" i="1" l="1"/>
  <c r="M41" i="1"/>
  <c r="M29" i="1"/>
  <c r="M28" i="1"/>
  <c r="M20" i="1"/>
  <c r="M19" i="1"/>
  <c r="M32" i="1" l="1"/>
  <c r="M33" i="1"/>
  <c r="M34" i="1"/>
  <c r="M35" i="1"/>
  <c r="I8" i="1" l="1"/>
  <c r="M18" i="1"/>
  <c r="M31" i="1"/>
  <c r="M25" i="1"/>
  <c r="M26" i="1"/>
  <c r="M24" i="1"/>
  <c r="M23" i="1"/>
  <c r="M21" i="1"/>
  <c r="M17" i="1"/>
  <c r="M16" i="1"/>
  <c r="M42" i="1"/>
  <c r="M38" i="1"/>
  <c r="M37" i="1"/>
  <c r="M8" i="1"/>
  <c r="M9" i="1"/>
  <c r="M10" i="1"/>
  <c r="M11" i="1"/>
  <c r="M12" i="1"/>
  <c r="M13" i="1"/>
  <c r="M14" i="1"/>
  <c r="M15" i="1"/>
  <c r="N8" i="1" l="1"/>
  <c r="M36" i="1"/>
  <c r="M30" i="1"/>
  <c r="J30" i="1"/>
  <c r="N36" i="1"/>
  <c r="P36" i="1" s="1"/>
  <c r="J36" i="1"/>
  <c r="N30" i="1"/>
  <c r="O30" i="1" s="1"/>
  <c r="J22" i="1"/>
  <c r="O36" i="1" l="1"/>
  <c r="P30" i="1"/>
  <c r="M22" i="1"/>
  <c r="N22" i="1"/>
  <c r="P22" i="1" s="1"/>
  <c r="O22" i="1" l="1"/>
  <c r="P8" i="1" l="1"/>
  <c r="O8" i="1"/>
  <c r="J8" i="1" l="1"/>
</calcChain>
</file>

<file path=xl/sharedStrings.xml><?xml version="1.0" encoding="utf-8"?>
<sst xmlns="http://schemas.openxmlformats.org/spreadsheetml/2006/main" count="85" uniqueCount="57">
  <si>
    <t>Contrato</t>
  </si>
  <si>
    <t>Ordem de Serviço</t>
  </si>
  <si>
    <t>Comarca</t>
  </si>
  <si>
    <t>Objeto</t>
  </si>
  <si>
    <t>Valor contratado</t>
  </si>
  <si>
    <t>Prazo de execução</t>
  </si>
  <si>
    <t>1ª Medição</t>
  </si>
  <si>
    <t>2ª Medição</t>
  </si>
  <si>
    <t>3ª Medição</t>
  </si>
  <si>
    <t>4ª Medição</t>
  </si>
  <si>
    <t>5ª Medição</t>
  </si>
  <si>
    <t>Total Executado</t>
  </si>
  <si>
    <t>% Acumu.</t>
  </si>
  <si>
    <t>Saldo Contratual</t>
  </si>
  <si>
    <t>% Executado</t>
  </si>
  <si>
    <t>06/2023-EM</t>
  </si>
  <si>
    <t>190/2024-DEA</t>
  </si>
  <si>
    <t>Ilhéus</t>
  </si>
  <si>
    <t>Construção do novo Fórum da Comarca de Ilhéus</t>
  </si>
  <si>
    <t>CSG ENGENHARIA LTDA - CNPJ 01.027.728/0001-70</t>
  </si>
  <si>
    <t>Nº da Medição</t>
  </si>
  <si>
    <t xml:space="preserve">Valor da Medição </t>
  </si>
  <si>
    <t>7ª Medição</t>
  </si>
  <si>
    <t>8ª Medição</t>
  </si>
  <si>
    <t>4ª Medição A</t>
  </si>
  <si>
    <t>4ª Medição B</t>
  </si>
  <si>
    <t>Empresa Contratada</t>
  </si>
  <si>
    <t>Data de Início da obra</t>
  </si>
  <si>
    <t>Data prevista para conclusão da obra</t>
  </si>
  <si>
    <t>DATA DE ATUALIZAÇÃO:</t>
  </si>
  <si>
    <t>Wenceslau</t>
  </si>
  <si>
    <t xml:space="preserve">Construção do novo Fórum da Comarca de Wenceslau Guimarães </t>
  </si>
  <si>
    <t>PMG CONSTRUÇÕES E PROJETOS LTDA - CNPJ 27.594.624/0001-30</t>
  </si>
  <si>
    <t>QUADRO DE ACOMPANHAMENTO DE OBRAS DE CONSTRUÇÃO/REFORMA EM EXECUÇÃO</t>
  </si>
  <si>
    <t>6ª Medição</t>
  </si>
  <si>
    <t>Ibirapuã</t>
  </si>
  <si>
    <t>São Gonçalo dos Campos</t>
  </si>
  <si>
    <t>Construção do novo Fórum da Comarca de Iburapuã</t>
  </si>
  <si>
    <t>Construção do novo Fórum da Comarca de São Gonçalo dos Campos</t>
  </si>
  <si>
    <t>CS CONSTRUÇÕES E EMPREENDIMENTOS LTDA - CNPJ 33.833.880/0001-36</t>
  </si>
  <si>
    <t>Valor do contrato atualizado (Aditamento contrarual/Apostilamento)</t>
  </si>
  <si>
    <t>APOSTILA 01/2025</t>
  </si>
  <si>
    <t>001/2025-DEA</t>
  </si>
  <si>
    <t>112/2024</t>
  </si>
  <si>
    <t>007/2025</t>
  </si>
  <si>
    <t>005/2025-DEA</t>
  </si>
  <si>
    <t>015/2025-DEA</t>
  </si>
  <si>
    <t>006/2025</t>
  </si>
  <si>
    <t>10ª Medição</t>
  </si>
  <si>
    <t>9ª Medição</t>
  </si>
  <si>
    <t>11ª Medição</t>
  </si>
  <si>
    <t>12ª Medição</t>
  </si>
  <si>
    <t>67/2025</t>
  </si>
  <si>
    <t>215/2025-DEA</t>
  </si>
  <si>
    <t xml:space="preserve">Obra de readequação e revitalização dos sanitários do Fórum Ruy Barbosa, situado à Praça D. Pedro II, s/n, Nazaré, Salvador/BA </t>
  </si>
  <si>
    <t>EJOS CONTRUÇÕES E INTALAÇÕES EIRELI - CNPJ 21.649.171/0001-16</t>
  </si>
  <si>
    <t>Capital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</si>
</sst>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R$&quot;\ * #,##0.00_-;\-&quot;R$&quot;\ * #,##0.00_-;_-&quot;R$&quot;\ * &quot;-&quot;??_-;_-@_-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name val="Aptos Narrow"/>
      <family val="2"/>
      <scheme val="minor"/>
    </font>
    <font>
      <i/>
      <sz val="10"/>
      <color theme="1"/>
      <name val="Aptos Narrow"/>
      <family val="2"/>
      <scheme val="minor"/>
    </font>
    <font>
      <i/>
      <sz val="14"/>
      <color theme="1"/>
      <name val="Aptos Narrow"/>
      <family val="2"/>
      <scheme val="minor"/>
    </font>
    <font>
      <b/>
      <sz val="8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3">
    <xf numFmtId="0" fontId="0" fillId="0" borderId="0" xfId="0"/>
    <xf numFmtId="0" fontId="3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4" fontId="3" fillId="0" borderId="1" xfId="1" applyFont="1" applyBorder="1" applyAlignment="1">
      <alignment vertical="center"/>
    </xf>
    <xf numFmtId="10" fontId="3" fillId="0" borderId="1" xfId="2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44" fontId="3" fillId="0" borderId="0" xfId="1" applyFont="1"/>
    <xf numFmtId="0" fontId="4" fillId="0" borderId="3" xfId="0" applyFont="1" applyBorder="1" applyAlignment="1">
      <alignment horizontal="center" vertical="center"/>
    </xf>
    <xf numFmtId="44" fontId="3" fillId="0" borderId="3" xfId="1" applyFont="1" applyBorder="1" applyAlignment="1">
      <alignment vertical="center"/>
    </xf>
    <xf numFmtId="10" fontId="3" fillId="0" borderId="3" xfId="2" applyNumberFormat="1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10" fontId="3" fillId="0" borderId="8" xfId="2" applyNumberFormat="1" applyFont="1" applyBorder="1" applyAlignment="1">
      <alignment vertical="center"/>
    </xf>
    <xf numFmtId="44" fontId="3" fillId="0" borderId="1" xfId="1" applyFont="1" applyBorder="1"/>
    <xf numFmtId="44" fontId="3" fillId="0" borderId="8" xfId="1" applyFont="1" applyBorder="1"/>
    <xf numFmtId="44" fontId="5" fillId="0" borderId="0" xfId="1" applyFont="1" applyAlignment="1"/>
    <xf numFmtId="14" fontId="5" fillId="0" borderId="0" xfId="0" applyNumberFormat="1" applyFont="1" applyAlignment="1">
      <alignment horizontal="right"/>
    </xf>
    <xf numFmtId="44" fontId="3" fillId="0" borderId="8" xfId="1" applyFont="1" applyBorder="1" applyAlignment="1">
      <alignment vertical="center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44" fontId="2" fillId="2" borderId="14" xfId="1" applyFont="1" applyFill="1" applyBorder="1" applyAlignment="1">
      <alignment horizontal="center" vertical="center" wrapText="1"/>
    </xf>
    <xf numFmtId="44" fontId="7" fillId="2" borderId="14" xfId="1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8" fillId="0" borderId="0" xfId="0" applyFont="1"/>
    <xf numFmtId="44" fontId="3" fillId="0" borderId="11" xfId="1" applyFont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44" fontId="4" fillId="0" borderId="3" xfId="1" applyFont="1" applyBorder="1" applyAlignment="1">
      <alignment horizontal="center" vertical="center"/>
    </xf>
    <xf numFmtId="44" fontId="4" fillId="0" borderId="1" xfId="1" applyFont="1" applyBorder="1" applyAlignment="1">
      <alignment horizontal="center" vertical="center"/>
    </xf>
    <xf numFmtId="44" fontId="4" fillId="0" borderId="8" xfId="1" applyFont="1" applyBorder="1" applyAlignment="1">
      <alignment horizontal="center" vertical="center"/>
    </xf>
    <xf numFmtId="44" fontId="5" fillId="0" borderId="0" xfId="1" applyFont="1" applyAlignment="1">
      <alignment horizontal="right"/>
    </xf>
    <xf numFmtId="14" fontId="4" fillId="0" borderId="3" xfId="0" applyNumberFormat="1" applyFont="1" applyBorder="1" applyAlignment="1">
      <alignment horizontal="center" vertical="center"/>
    </xf>
    <xf numFmtId="44" fontId="3" fillId="0" borderId="3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0" fontId="3" fillId="0" borderId="3" xfId="2" applyNumberFormat="1" applyFont="1" applyBorder="1" applyAlignment="1">
      <alignment horizontal="center" vertical="center"/>
    </xf>
    <xf numFmtId="10" fontId="3" fillId="0" borderId="1" xfId="2" applyNumberFormat="1" applyFont="1" applyBorder="1" applyAlignment="1">
      <alignment horizontal="center" vertical="center"/>
    </xf>
    <xf numFmtId="10" fontId="3" fillId="0" borderId="8" xfId="2" applyNumberFormat="1" applyFont="1" applyBorder="1" applyAlignment="1">
      <alignment horizontal="center" vertical="center"/>
    </xf>
    <xf numFmtId="44" fontId="3" fillId="0" borderId="4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10" fontId="3" fillId="0" borderId="11" xfId="2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44" fontId="4" fillId="0" borderId="3" xfId="1" applyFont="1" applyFill="1" applyBorder="1" applyAlignment="1">
      <alignment horizontal="center" vertical="center"/>
    </xf>
    <xf numFmtId="44" fontId="4" fillId="0" borderId="11" xfId="1" applyFont="1" applyFill="1" applyBorder="1" applyAlignment="1">
      <alignment horizontal="center" vertical="center"/>
    </xf>
    <xf numFmtId="44" fontId="4" fillId="0" borderId="1" xfId="1" applyFont="1" applyFill="1" applyBorder="1" applyAlignment="1">
      <alignment horizontal="center" vertical="center"/>
    </xf>
    <xf numFmtId="44" fontId="4" fillId="0" borderId="8" xfId="1" applyFont="1" applyFill="1" applyBorder="1" applyAlignment="1">
      <alignment horizontal="center" vertical="center"/>
    </xf>
    <xf numFmtId="44" fontId="4" fillId="0" borderId="3" xfId="1" applyFont="1" applyFill="1" applyBorder="1" applyAlignment="1">
      <alignment horizontal="center" vertical="center" wrapText="1"/>
    </xf>
    <xf numFmtId="44" fontId="4" fillId="0" borderId="11" xfId="1" applyFont="1" applyFill="1" applyBorder="1" applyAlignment="1">
      <alignment horizontal="center" vertical="center" wrapText="1"/>
    </xf>
    <xf numFmtId="44" fontId="4" fillId="0" borderId="1" xfId="1" applyFont="1" applyFill="1" applyBorder="1" applyAlignment="1">
      <alignment horizontal="center" vertical="center" wrapText="1"/>
    </xf>
    <xf numFmtId="44" fontId="4" fillId="0" borderId="8" xfId="1" applyFont="1" applyFill="1" applyBorder="1" applyAlignment="1">
      <alignment horizontal="center" vertical="center" wrapText="1"/>
    </xf>
    <xf numFmtId="44" fontId="3" fillId="0" borderId="12" xfId="0" applyNumberFormat="1" applyFont="1" applyBorder="1" applyAlignment="1">
      <alignment horizontal="center" vertical="center"/>
    </xf>
    <xf numFmtId="44" fontId="3" fillId="0" borderId="6" xfId="0" applyNumberFormat="1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44" fontId="4" fillId="0" borderId="18" xfId="1" applyFont="1" applyFill="1" applyBorder="1" applyAlignment="1">
      <alignment horizontal="center" vertical="center"/>
    </xf>
    <xf numFmtId="44" fontId="4" fillId="0" borderId="18" xfId="1" applyFont="1" applyFill="1" applyBorder="1" applyAlignment="1">
      <alignment horizontal="center" vertical="center" wrapText="1"/>
    </xf>
    <xf numFmtId="14" fontId="4" fillId="0" borderId="11" xfId="0" applyNumberFormat="1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4" fillId="0" borderId="18" xfId="0" applyNumberFormat="1" applyFont="1" applyBorder="1" applyAlignment="1">
      <alignment horizontal="center" vertical="center"/>
    </xf>
    <xf numFmtId="14" fontId="4" fillId="0" borderId="8" xfId="0" applyNumberFormat="1" applyFont="1" applyBorder="1" applyAlignment="1">
      <alignment horizontal="center" vertical="center"/>
    </xf>
    <xf numFmtId="44" fontId="3" fillId="0" borderId="11" xfId="0" applyNumberFormat="1" applyFont="1" applyBorder="1" applyAlignment="1">
      <alignment horizontal="center" vertical="center"/>
    </xf>
    <xf numFmtId="44" fontId="3" fillId="0" borderId="1" xfId="0" applyNumberFormat="1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0" fontId="3" fillId="0" borderId="18" xfId="2" applyNumberFormat="1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44" fontId="3" fillId="0" borderId="8" xfId="0" applyNumberFormat="1" applyFont="1" applyBorder="1" applyAlignment="1">
      <alignment horizontal="center" vertical="center"/>
    </xf>
    <xf numFmtId="44" fontId="4" fillId="0" borderId="20" xfId="1" applyFont="1" applyFill="1" applyBorder="1" applyAlignment="1">
      <alignment horizontal="center" vertical="center"/>
    </xf>
    <xf numFmtId="44" fontId="4" fillId="0" borderId="21" xfId="1" applyFont="1" applyFill="1" applyBorder="1" applyAlignment="1">
      <alignment horizontal="center" vertical="center"/>
    </xf>
    <xf numFmtId="44" fontId="4" fillId="0" borderId="22" xfId="1" applyFont="1" applyFill="1" applyBorder="1" applyAlignment="1">
      <alignment horizontal="center" vertical="center"/>
    </xf>
    <xf numFmtId="0" fontId="4" fillId="0" borderId="2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14" fontId="4" fillId="0" borderId="20" xfId="0" applyNumberFormat="1" applyFont="1" applyBorder="1" applyAlignment="1">
      <alignment horizontal="center" vertical="center"/>
    </xf>
    <xf numFmtId="14" fontId="4" fillId="0" borderId="21" xfId="0" applyNumberFormat="1" applyFont="1" applyBorder="1" applyAlignment="1">
      <alignment horizontal="center" vertical="center"/>
    </xf>
    <xf numFmtId="14" fontId="4" fillId="0" borderId="22" xfId="0" applyNumberFormat="1" applyFont="1" applyBorder="1" applyAlignment="1">
      <alignment horizontal="center" vertical="center"/>
    </xf>
    <xf numFmtId="44" fontId="4" fillId="0" borderId="20" xfId="1" applyFont="1" applyFill="1" applyBorder="1" applyAlignment="1">
      <alignment horizontal="center" vertical="center" wrapText="1"/>
    </xf>
    <xf numFmtId="44" fontId="4" fillId="0" borderId="21" xfId="1" applyFont="1" applyFill="1" applyBorder="1" applyAlignment="1">
      <alignment horizontal="center" vertical="center" wrapText="1"/>
    </xf>
    <xf numFmtId="44" fontId="4" fillId="0" borderId="22" xfId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</cellXfs>
  <cellStyles count="3">
    <cellStyle name="Moeda" xfId="1" builtinId="4"/>
    <cellStyle name="Normal" xfId="0" builtinId="0"/>
    <cellStyle name="Porcentagem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42334</xdr:colOff>
      <xdr:row>0</xdr:row>
      <xdr:rowOff>86784</xdr:rowOff>
    </xdr:from>
    <xdr:to>
      <xdr:col>1</xdr:col>
      <xdr:colOff>78619</xdr:colOff>
      <xdr:row>5</xdr:row>
      <xdr:rowOff>135770</xdr:rowOff>
    </xdr:to>
    <xdr:pic>
      <xdr:nvPicPr>
        <xdr:cNvPr id="2" name="Imagem 3">
          <a:extLst>
            <a:ext uri="{FF2B5EF4-FFF2-40B4-BE49-F238E27FC236}">
              <a16:creationId xmlns:a16="http://schemas.microsoft.com/office/drawing/2014/main" id="{571C84AB-D712-4F92-8678-46C3E28F1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4" y="86784"/>
          <a:ext cx="734785" cy="91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923925</xdr:colOff>
      <xdr:row>2</xdr:row>
      <xdr:rowOff>57150</xdr:rowOff>
    </xdr:from>
    <xdr:to>
      <xdr:col>15</xdr:col>
      <xdr:colOff>1050925</xdr:colOff>
      <xdr:row>4</xdr:row>
      <xdr:rowOff>159385</xdr:rowOff>
    </xdr:to>
    <xdr:pic>
      <xdr:nvPicPr>
        <xdr:cNvPr id="3" name="Imagem 2" descr="COOBA (1)">
          <a:extLst>
            <a:ext uri="{FF2B5EF4-FFF2-40B4-BE49-F238E27FC236}">
              <a16:creationId xmlns:a16="http://schemas.microsoft.com/office/drawing/2014/main" id="{0BCBAB2B-5BB3-55F6-0AE7-91096F032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677900" y="400050"/>
          <a:ext cx="1860550" cy="445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D6AB4-BDAE-4079-B8BE-D7B7F08A6F54}">
  <dimension ref="A1:P49"/>
  <sheetViews>
    <sheetView tabSelected="1" topLeftCell="A8" zoomScale="90" zoomScaleNormal="90" workbookViewId="0">
      <selection activeCell="C50" sqref="C50"/>
    </sheetView>
  </sheetViews>
  <sheetFormatPr defaultRowHeight="13.5" x14ac:dyDescent="0.25"/>
  <cols>
    <col min="1" max="1" width="10.42578125" style="6" bestFit="1" customWidth="1"/>
    <col min="2" max="2" width="12.28515625" style="6" bestFit="1" customWidth="1"/>
    <col min="3" max="3" width="10" style="23" bestFit="1" customWidth="1"/>
    <col min="4" max="4" width="27.85546875" style="6" customWidth="1"/>
    <col min="5" max="6" width="15.85546875" style="7" bestFit="1" customWidth="1"/>
    <col min="7" max="7" width="32.7109375" style="6" customWidth="1"/>
    <col min="8" max="8" width="10.140625" style="6" bestFit="1" customWidth="1"/>
    <col min="9" max="9" width="9.140625" style="6"/>
    <col min="10" max="10" width="10.140625" style="6" bestFit="1" customWidth="1"/>
    <col min="11" max="11" width="11.5703125" style="6" bestFit="1" customWidth="1"/>
    <col min="12" max="12" width="15.85546875" style="7" bestFit="1" customWidth="1"/>
    <col min="13" max="13" width="9.42578125" style="6" bestFit="1" customWidth="1"/>
    <col min="14" max="14" width="16.85546875" style="6" bestFit="1" customWidth="1"/>
    <col min="15" max="15" width="9.140625" style="6"/>
    <col min="16" max="16" width="15.85546875" style="6" bestFit="1" customWidth="1"/>
    <col min="17" max="16384" width="9.140625" style="6"/>
  </cols>
  <sheetData>
    <row r="1" spans="1:16" ht="15" customHeight="1" x14ac:dyDescent="0.25">
      <c r="M1" s="15"/>
      <c r="N1" s="44" t="s">
        <v>29</v>
      </c>
      <c r="O1" s="44"/>
      <c r="P1" s="16">
        <v>45915</v>
      </c>
    </row>
    <row r="2" spans="1:16" ht="13.5" customHeight="1" x14ac:dyDescent="0.25">
      <c r="A2" s="55" t="s">
        <v>33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</row>
    <row r="3" spans="1:16" ht="13.5" customHeight="1" x14ac:dyDescent="0.25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</row>
    <row r="4" spans="1:16" ht="13.5" customHeight="1" x14ac:dyDescent="0.25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</row>
    <row r="5" spans="1:16" ht="13.5" customHeight="1" x14ac:dyDescent="0.25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</row>
    <row r="6" spans="1:16" ht="14.25" customHeight="1" thickBot="1" x14ac:dyDescent="0.3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</row>
    <row r="7" spans="1:16" s="1" customFormat="1" ht="67.5" customHeight="1" thickBot="1" x14ac:dyDescent="0.3">
      <c r="A7" s="18" t="s">
        <v>0</v>
      </c>
      <c r="B7" s="19" t="s">
        <v>1</v>
      </c>
      <c r="C7" s="19" t="s">
        <v>2</v>
      </c>
      <c r="D7" s="19" t="s">
        <v>3</v>
      </c>
      <c r="E7" s="20" t="s">
        <v>4</v>
      </c>
      <c r="F7" s="21" t="s">
        <v>40</v>
      </c>
      <c r="G7" s="19" t="s">
        <v>26</v>
      </c>
      <c r="H7" s="19" t="s">
        <v>27</v>
      </c>
      <c r="I7" s="19" t="s">
        <v>5</v>
      </c>
      <c r="J7" s="19" t="s">
        <v>28</v>
      </c>
      <c r="K7" s="19" t="s">
        <v>20</v>
      </c>
      <c r="L7" s="20" t="s">
        <v>21</v>
      </c>
      <c r="M7" s="19" t="s">
        <v>14</v>
      </c>
      <c r="N7" s="19" t="s">
        <v>11</v>
      </c>
      <c r="O7" s="19" t="s">
        <v>12</v>
      </c>
      <c r="P7" s="22" t="s">
        <v>13</v>
      </c>
    </row>
    <row r="8" spans="1:16" s="5" customFormat="1" x14ac:dyDescent="0.25">
      <c r="A8" s="29" t="s">
        <v>15</v>
      </c>
      <c r="B8" s="25" t="s">
        <v>16</v>
      </c>
      <c r="C8" s="108" t="s">
        <v>17</v>
      </c>
      <c r="D8" s="38" t="s">
        <v>18</v>
      </c>
      <c r="E8" s="41">
        <v>54061661.560000002</v>
      </c>
      <c r="F8" s="41">
        <v>60204718.549999997</v>
      </c>
      <c r="G8" s="38" t="s">
        <v>19</v>
      </c>
      <c r="H8" s="45">
        <v>45540</v>
      </c>
      <c r="I8" s="25">
        <f>420+30</f>
        <v>450</v>
      </c>
      <c r="J8" s="45">
        <f>H8+I8-1</f>
        <v>45989</v>
      </c>
      <c r="K8" s="8" t="s">
        <v>6</v>
      </c>
      <c r="L8" s="9">
        <v>3208221.15</v>
      </c>
      <c r="M8" s="10">
        <f t="shared" ref="M8:M15" si="0">L8/$F$8</f>
        <v>5.3288533312145184E-2</v>
      </c>
      <c r="N8" s="46">
        <f>SUM(L8:L21)</f>
        <v>41555140.589999996</v>
      </c>
      <c r="O8" s="49">
        <f>N8/F8</f>
        <v>0.69023062628369347</v>
      </c>
      <c r="P8" s="52">
        <f>F8-N8</f>
        <v>18649577.960000001</v>
      </c>
    </row>
    <row r="9" spans="1:16" s="5" customFormat="1" x14ac:dyDescent="0.25">
      <c r="A9" s="31"/>
      <c r="B9" s="27"/>
      <c r="C9" s="109"/>
      <c r="D9" s="39"/>
      <c r="E9" s="42"/>
      <c r="F9" s="42"/>
      <c r="G9" s="39"/>
      <c r="H9" s="27"/>
      <c r="I9" s="27"/>
      <c r="J9" s="27"/>
      <c r="K9" s="2" t="s">
        <v>7</v>
      </c>
      <c r="L9" s="3">
        <v>1514728.94</v>
      </c>
      <c r="M9" s="4">
        <f t="shared" si="0"/>
        <v>2.5159638255629717E-2</v>
      </c>
      <c r="N9" s="47"/>
      <c r="O9" s="50"/>
      <c r="P9" s="53"/>
    </row>
    <row r="10" spans="1:16" s="5" customFormat="1" x14ac:dyDescent="0.25">
      <c r="A10" s="31"/>
      <c r="B10" s="27"/>
      <c r="C10" s="109"/>
      <c r="D10" s="39"/>
      <c r="E10" s="42"/>
      <c r="F10" s="42"/>
      <c r="G10" s="39"/>
      <c r="H10" s="27"/>
      <c r="I10" s="27"/>
      <c r="J10" s="27"/>
      <c r="K10" s="2" t="s">
        <v>8</v>
      </c>
      <c r="L10" s="3">
        <v>1515517.23</v>
      </c>
      <c r="M10" s="4">
        <f t="shared" si="0"/>
        <v>2.5172731747618145E-2</v>
      </c>
      <c r="N10" s="47"/>
      <c r="O10" s="50"/>
      <c r="P10" s="53"/>
    </row>
    <row r="11" spans="1:16" s="5" customFormat="1" x14ac:dyDescent="0.25">
      <c r="A11" s="31"/>
      <c r="B11" s="27"/>
      <c r="C11" s="109"/>
      <c r="D11" s="39"/>
      <c r="E11" s="42"/>
      <c r="F11" s="42"/>
      <c r="G11" s="39"/>
      <c r="H11" s="27"/>
      <c r="I11" s="27"/>
      <c r="J11" s="27"/>
      <c r="K11" s="2" t="s">
        <v>24</v>
      </c>
      <c r="L11" s="3">
        <v>1673609.88</v>
      </c>
      <c r="M11" s="4">
        <f t="shared" si="0"/>
        <v>2.7798649679095625E-2</v>
      </c>
      <c r="N11" s="47"/>
      <c r="O11" s="50"/>
      <c r="P11" s="53"/>
    </row>
    <row r="12" spans="1:16" s="5" customFormat="1" x14ac:dyDescent="0.25">
      <c r="A12" s="31"/>
      <c r="B12" s="27"/>
      <c r="C12" s="109"/>
      <c r="D12" s="39"/>
      <c r="E12" s="42"/>
      <c r="F12" s="42"/>
      <c r="G12" s="39"/>
      <c r="H12" s="27"/>
      <c r="I12" s="27"/>
      <c r="J12" s="27"/>
      <c r="K12" s="2" t="s">
        <v>25</v>
      </c>
      <c r="L12" s="3">
        <v>2101577.15</v>
      </c>
      <c r="M12" s="4">
        <f t="shared" si="0"/>
        <v>3.4907183367274455E-2</v>
      </c>
      <c r="N12" s="47"/>
      <c r="O12" s="50"/>
      <c r="P12" s="53"/>
    </row>
    <row r="13" spans="1:16" s="5" customFormat="1" x14ac:dyDescent="0.25">
      <c r="A13" s="31"/>
      <c r="B13" s="27"/>
      <c r="C13" s="109"/>
      <c r="D13" s="39"/>
      <c r="E13" s="42"/>
      <c r="F13" s="42"/>
      <c r="G13" s="39"/>
      <c r="H13" s="27"/>
      <c r="I13" s="27"/>
      <c r="J13" s="27"/>
      <c r="K13" s="2" t="s">
        <v>10</v>
      </c>
      <c r="L13" s="3">
        <v>1236067.1000000001</v>
      </c>
      <c r="M13" s="4">
        <f t="shared" si="0"/>
        <v>2.0531066829478604E-2</v>
      </c>
      <c r="N13" s="47"/>
      <c r="O13" s="50"/>
      <c r="P13" s="53"/>
    </row>
    <row r="14" spans="1:16" s="5" customFormat="1" x14ac:dyDescent="0.25">
      <c r="A14" s="31"/>
      <c r="B14" s="27"/>
      <c r="C14" s="109"/>
      <c r="D14" s="39"/>
      <c r="E14" s="42"/>
      <c r="F14" s="42"/>
      <c r="G14" s="39"/>
      <c r="H14" s="27"/>
      <c r="I14" s="27"/>
      <c r="J14" s="27"/>
      <c r="K14" s="2" t="s">
        <v>34</v>
      </c>
      <c r="L14" s="3">
        <v>1686209.52</v>
      </c>
      <c r="M14" s="4">
        <f t="shared" si="0"/>
        <v>2.8007929620991478E-2</v>
      </c>
      <c r="N14" s="47"/>
      <c r="O14" s="50"/>
      <c r="P14" s="53"/>
    </row>
    <row r="15" spans="1:16" s="5" customFormat="1" x14ac:dyDescent="0.25">
      <c r="A15" s="31"/>
      <c r="B15" s="27"/>
      <c r="C15" s="109"/>
      <c r="D15" s="39"/>
      <c r="E15" s="42"/>
      <c r="F15" s="42"/>
      <c r="G15" s="39"/>
      <c r="H15" s="27"/>
      <c r="I15" s="27"/>
      <c r="J15" s="27"/>
      <c r="K15" s="2" t="s">
        <v>22</v>
      </c>
      <c r="L15" s="3">
        <v>1499874.7</v>
      </c>
      <c r="M15" s="4">
        <f t="shared" si="0"/>
        <v>2.4912909421781527E-2</v>
      </c>
      <c r="N15" s="47"/>
      <c r="O15" s="50"/>
      <c r="P15" s="53"/>
    </row>
    <row r="16" spans="1:16" s="5" customFormat="1" x14ac:dyDescent="0.25">
      <c r="A16" s="31"/>
      <c r="B16" s="27"/>
      <c r="C16" s="109"/>
      <c r="D16" s="39"/>
      <c r="E16" s="42"/>
      <c r="F16" s="42"/>
      <c r="G16" s="39"/>
      <c r="H16" s="27"/>
      <c r="I16" s="27"/>
      <c r="J16" s="27"/>
      <c r="K16" s="2" t="s">
        <v>41</v>
      </c>
      <c r="L16" s="3">
        <v>498398.17</v>
      </c>
      <c r="M16" s="4">
        <f t="shared" ref="M16:M21" si="1">L16/$F$8</f>
        <v>8.2783904983474085E-3</v>
      </c>
      <c r="N16" s="47"/>
      <c r="O16" s="50"/>
      <c r="P16" s="53"/>
    </row>
    <row r="17" spans="1:16" s="5" customFormat="1" x14ac:dyDescent="0.25">
      <c r="A17" s="31"/>
      <c r="B17" s="27"/>
      <c r="C17" s="109"/>
      <c r="D17" s="39"/>
      <c r="E17" s="42"/>
      <c r="F17" s="42"/>
      <c r="G17" s="39"/>
      <c r="H17" s="27"/>
      <c r="I17" s="27"/>
      <c r="J17" s="27"/>
      <c r="K17" s="2" t="s">
        <v>23</v>
      </c>
      <c r="L17" s="3">
        <v>3008837.45</v>
      </c>
      <c r="M17" s="4">
        <f t="shared" si="1"/>
        <v>4.9976771297438452E-2</v>
      </c>
      <c r="N17" s="47"/>
      <c r="O17" s="50"/>
      <c r="P17" s="53"/>
    </row>
    <row r="18" spans="1:16" s="5" customFormat="1" x14ac:dyDescent="0.25">
      <c r="A18" s="31"/>
      <c r="B18" s="27"/>
      <c r="C18" s="109"/>
      <c r="D18" s="39"/>
      <c r="E18" s="42"/>
      <c r="F18" s="42"/>
      <c r="G18" s="39"/>
      <c r="H18" s="27"/>
      <c r="I18" s="27"/>
      <c r="J18" s="27"/>
      <c r="K18" s="2" t="s">
        <v>49</v>
      </c>
      <c r="L18" s="3">
        <v>4898791.88</v>
      </c>
      <c r="M18" s="4">
        <f t="shared" ref="M18:M20" si="2">L18/$F$8</f>
        <v>8.1368902604063417E-2</v>
      </c>
      <c r="N18" s="47"/>
      <c r="O18" s="50"/>
      <c r="P18" s="53"/>
    </row>
    <row r="19" spans="1:16" s="5" customFormat="1" x14ac:dyDescent="0.25">
      <c r="A19" s="31"/>
      <c r="B19" s="27"/>
      <c r="C19" s="109"/>
      <c r="D19" s="39"/>
      <c r="E19" s="42"/>
      <c r="F19" s="42"/>
      <c r="G19" s="39"/>
      <c r="H19" s="27"/>
      <c r="I19" s="27"/>
      <c r="J19" s="27"/>
      <c r="K19" s="2" t="s">
        <v>48</v>
      </c>
      <c r="L19" s="3">
        <v>4892605.33</v>
      </c>
      <c r="M19" s="4">
        <f t="shared" si="2"/>
        <v>8.1266144047109745E-2</v>
      </c>
      <c r="N19" s="47"/>
      <c r="O19" s="50"/>
      <c r="P19" s="53"/>
    </row>
    <row r="20" spans="1:16" s="5" customFormat="1" x14ac:dyDescent="0.25">
      <c r="A20" s="31"/>
      <c r="B20" s="27"/>
      <c r="C20" s="109"/>
      <c r="D20" s="39"/>
      <c r="E20" s="42"/>
      <c r="F20" s="42"/>
      <c r="G20" s="39"/>
      <c r="H20" s="27"/>
      <c r="I20" s="27"/>
      <c r="J20" s="27"/>
      <c r="K20" s="2" t="s">
        <v>50</v>
      </c>
      <c r="L20" s="3">
        <v>7251486.7699999996</v>
      </c>
      <c r="M20" s="4">
        <f t="shared" si="2"/>
        <v>0.12044715006810708</v>
      </c>
      <c r="N20" s="47"/>
      <c r="O20" s="50"/>
      <c r="P20" s="53"/>
    </row>
    <row r="21" spans="1:16" s="5" customFormat="1" ht="14.25" thickBot="1" x14ac:dyDescent="0.3">
      <c r="A21" s="32"/>
      <c r="B21" s="28"/>
      <c r="C21" s="110"/>
      <c r="D21" s="40"/>
      <c r="E21" s="43"/>
      <c r="F21" s="43"/>
      <c r="G21" s="40"/>
      <c r="H21" s="28"/>
      <c r="I21" s="28"/>
      <c r="J21" s="28"/>
      <c r="K21" s="11" t="s">
        <v>51</v>
      </c>
      <c r="L21" s="17">
        <v>6569215.3200000003</v>
      </c>
      <c r="M21" s="12">
        <f t="shared" si="1"/>
        <v>0.10911462553461269</v>
      </c>
      <c r="N21" s="48"/>
      <c r="O21" s="51"/>
      <c r="P21" s="54"/>
    </row>
    <row r="22" spans="1:16" s="5" customFormat="1" x14ac:dyDescent="0.25">
      <c r="A22" s="29" t="s">
        <v>43</v>
      </c>
      <c r="B22" s="25" t="s">
        <v>42</v>
      </c>
      <c r="C22" s="108" t="s">
        <v>30</v>
      </c>
      <c r="D22" s="38" t="s">
        <v>31</v>
      </c>
      <c r="E22" s="60">
        <v>5348383.74</v>
      </c>
      <c r="F22" s="60">
        <v>5592575.9699999997</v>
      </c>
      <c r="G22" s="64" t="s">
        <v>32</v>
      </c>
      <c r="H22" s="45">
        <v>45671</v>
      </c>
      <c r="I22" s="25">
        <v>210</v>
      </c>
      <c r="J22" s="45">
        <f>H22+I22-1</f>
        <v>45880</v>
      </c>
      <c r="K22" s="8" t="s">
        <v>6</v>
      </c>
      <c r="L22" s="9">
        <v>1020126.02</v>
      </c>
      <c r="M22" s="10">
        <f>L22/$E$22</f>
        <v>0.19073538279809368</v>
      </c>
      <c r="N22" s="46">
        <f t="shared" ref="N22" si="3">SUM(L22:L29)</f>
        <v>5250604.8899999997</v>
      </c>
      <c r="O22" s="49">
        <f>N22/E22</f>
        <v>0.98171805637865461</v>
      </c>
      <c r="P22" s="52">
        <f>F22-N22</f>
        <v>341971.08000000007</v>
      </c>
    </row>
    <row r="23" spans="1:16" s="5" customFormat="1" x14ac:dyDescent="0.25">
      <c r="A23" s="30"/>
      <c r="B23" s="26"/>
      <c r="C23" s="111"/>
      <c r="D23" s="59"/>
      <c r="E23" s="61"/>
      <c r="F23" s="61"/>
      <c r="G23" s="65"/>
      <c r="H23" s="73"/>
      <c r="I23" s="26"/>
      <c r="J23" s="73"/>
      <c r="K23" s="2" t="s">
        <v>7</v>
      </c>
      <c r="L23" s="13">
        <v>799436.67</v>
      </c>
      <c r="M23" s="4">
        <f>L23/$E$22</f>
        <v>0.1494725713155354</v>
      </c>
      <c r="N23" s="77"/>
      <c r="O23" s="57"/>
      <c r="P23" s="68"/>
    </row>
    <row r="24" spans="1:16" s="5" customFormat="1" x14ac:dyDescent="0.25">
      <c r="A24" s="30"/>
      <c r="B24" s="26"/>
      <c r="C24" s="111"/>
      <c r="D24" s="59"/>
      <c r="E24" s="61"/>
      <c r="F24" s="61"/>
      <c r="G24" s="65"/>
      <c r="H24" s="73"/>
      <c r="I24" s="26"/>
      <c r="J24" s="73"/>
      <c r="K24" s="2" t="s">
        <v>8</v>
      </c>
      <c r="L24" s="13">
        <v>579342.88</v>
      </c>
      <c r="M24" s="4">
        <f t="shared" ref="M24:M26" si="4">L24/$E$22</f>
        <v>0.10832111309948751</v>
      </c>
      <c r="N24" s="77"/>
      <c r="O24" s="57"/>
      <c r="P24" s="68"/>
    </row>
    <row r="25" spans="1:16" s="5" customFormat="1" x14ac:dyDescent="0.25">
      <c r="A25" s="31"/>
      <c r="B25" s="27"/>
      <c r="C25" s="109"/>
      <c r="D25" s="39"/>
      <c r="E25" s="62"/>
      <c r="F25" s="62"/>
      <c r="G25" s="66"/>
      <c r="H25" s="74"/>
      <c r="I25" s="27"/>
      <c r="J25" s="74"/>
      <c r="K25" s="2" t="s">
        <v>9</v>
      </c>
      <c r="L25" s="13">
        <v>391502.02</v>
      </c>
      <c r="M25" s="4">
        <f t="shared" si="4"/>
        <v>7.3200061744260705E-2</v>
      </c>
      <c r="N25" s="78"/>
      <c r="O25" s="50"/>
      <c r="P25" s="69"/>
    </row>
    <row r="26" spans="1:16" s="5" customFormat="1" x14ac:dyDescent="0.25">
      <c r="A26" s="31"/>
      <c r="B26" s="27"/>
      <c r="C26" s="109"/>
      <c r="D26" s="39"/>
      <c r="E26" s="62"/>
      <c r="F26" s="62"/>
      <c r="G26" s="66"/>
      <c r="H26" s="74"/>
      <c r="I26" s="27"/>
      <c r="J26" s="74"/>
      <c r="K26" s="2" t="s">
        <v>10</v>
      </c>
      <c r="L26" s="13">
        <v>860671.64</v>
      </c>
      <c r="M26" s="4">
        <f t="shared" si="4"/>
        <v>0.16092181897180025</v>
      </c>
      <c r="N26" s="47"/>
      <c r="O26" s="50"/>
      <c r="P26" s="53"/>
    </row>
    <row r="27" spans="1:16" s="5" customFormat="1" x14ac:dyDescent="0.25">
      <c r="A27" s="34"/>
      <c r="B27" s="33"/>
      <c r="C27" s="112"/>
      <c r="D27" s="70"/>
      <c r="E27" s="71"/>
      <c r="F27" s="71"/>
      <c r="G27" s="72"/>
      <c r="H27" s="75"/>
      <c r="I27" s="33"/>
      <c r="J27" s="75"/>
      <c r="K27" s="2" t="s">
        <v>34</v>
      </c>
      <c r="L27" s="13">
        <v>466760.36</v>
      </c>
      <c r="M27" s="4">
        <v>8.7271292167977452E-2</v>
      </c>
      <c r="N27" s="79"/>
      <c r="O27" s="80"/>
      <c r="P27" s="81"/>
    </row>
    <row r="28" spans="1:16" s="5" customFormat="1" x14ac:dyDescent="0.25">
      <c r="A28" s="34"/>
      <c r="B28" s="33"/>
      <c r="C28" s="112"/>
      <c r="D28" s="70"/>
      <c r="E28" s="71"/>
      <c r="F28" s="71"/>
      <c r="G28" s="72"/>
      <c r="H28" s="75"/>
      <c r="I28" s="33"/>
      <c r="J28" s="75"/>
      <c r="K28" s="2" t="s">
        <v>22</v>
      </c>
      <c r="L28" s="13">
        <v>634237.19999999995</v>
      </c>
      <c r="M28" s="4">
        <f t="shared" ref="M28" si="5">L28/$E$22</f>
        <v>0.11858483437839483</v>
      </c>
      <c r="N28" s="79"/>
      <c r="O28" s="80"/>
      <c r="P28" s="81"/>
    </row>
    <row r="29" spans="1:16" ht="14.25" thickBot="1" x14ac:dyDescent="0.3">
      <c r="A29" s="32"/>
      <c r="B29" s="28"/>
      <c r="C29" s="110"/>
      <c r="D29" s="40"/>
      <c r="E29" s="63"/>
      <c r="F29" s="63"/>
      <c r="G29" s="67"/>
      <c r="H29" s="76"/>
      <c r="I29" s="28"/>
      <c r="J29" s="76"/>
      <c r="K29" s="11" t="s">
        <v>23</v>
      </c>
      <c r="L29" s="14">
        <v>498528.1</v>
      </c>
      <c r="M29" s="4">
        <f>L29/$F$22</f>
        <v>8.9141051042351774E-2</v>
      </c>
      <c r="N29" s="48"/>
      <c r="O29" s="51"/>
      <c r="P29" s="54"/>
    </row>
    <row r="30" spans="1:16" s="5" customFormat="1" x14ac:dyDescent="0.25">
      <c r="A30" s="29" t="s">
        <v>44</v>
      </c>
      <c r="B30" s="25" t="s">
        <v>45</v>
      </c>
      <c r="C30" s="35" t="s">
        <v>35</v>
      </c>
      <c r="D30" s="38" t="s">
        <v>37</v>
      </c>
      <c r="E30" s="60">
        <v>5123404.1399999997</v>
      </c>
      <c r="F30" s="60">
        <v>0</v>
      </c>
      <c r="G30" s="64" t="s">
        <v>32</v>
      </c>
      <c r="H30" s="45">
        <v>45693</v>
      </c>
      <c r="I30" s="25">
        <v>195</v>
      </c>
      <c r="J30" s="45">
        <f>H30+I30</f>
        <v>45888</v>
      </c>
      <c r="K30" s="8" t="s">
        <v>6</v>
      </c>
      <c r="L30" s="9">
        <v>1142515.1499999999</v>
      </c>
      <c r="M30" s="10">
        <f>L30/$E$30</f>
        <v>0.2229992244960789</v>
      </c>
      <c r="N30" s="46">
        <f>SUM(L30:L35)</f>
        <v>4632549.5599999996</v>
      </c>
      <c r="O30" s="49">
        <f t="shared" ref="O30" si="6">N30/E30</f>
        <v>0.9041936637073491</v>
      </c>
      <c r="P30" s="52">
        <f t="shared" ref="P30" si="7">E30-N30</f>
        <v>490854.58000000007</v>
      </c>
    </row>
    <row r="31" spans="1:16" s="5" customFormat="1" x14ac:dyDescent="0.25">
      <c r="A31" s="30"/>
      <c r="B31" s="26"/>
      <c r="C31" s="58"/>
      <c r="D31" s="59"/>
      <c r="E31" s="61"/>
      <c r="F31" s="61"/>
      <c r="G31" s="65"/>
      <c r="H31" s="73"/>
      <c r="I31" s="26"/>
      <c r="J31" s="73"/>
      <c r="K31" s="2" t="s">
        <v>7</v>
      </c>
      <c r="L31" s="13">
        <v>695038.75</v>
      </c>
      <c r="M31" s="4">
        <f t="shared" ref="M31:M35" si="8">L31/$E$30</f>
        <v>0.13565955973951335</v>
      </c>
      <c r="N31" s="77"/>
      <c r="O31" s="57"/>
      <c r="P31" s="68"/>
    </row>
    <row r="32" spans="1:16" s="5" customFormat="1" x14ac:dyDescent="0.25">
      <c r="A32" s="30"/>
      <c r="B32" s="26"/>
      <c r="C32" s="58"/>
      <c r="D32" s="59"/>
      <c r="E32" s="61"/>
      <c r="F32" s="61"/>
      <c r="G32" s="65"/>
      <c r="H32" s="73"/>
      <c r="I32" s="26"/>
      <c r="J32" s="73"/>
      <c r="K32" s="2" t="s">
        <v>8</v>
      </c>
      <c r="L32" s="24">
        <v>881330.45</v>
      </c>
      <c r="M32" s="4">
        <f t="shared" si="8"/>
        <v>0.172020482069564</v>
      </c>
      <c r="N32" s="77"/>
      <c r="O32" s="57"/>
      <c r="P32" s="68"/>
    </row>
    <row r="33" spans="1:16" s="5" customFormat="1" x14ac:dyDescent="0.25">
      <c r="A33" s="30"/>
      <c r="B33" s="26"/>
      <c r="C33" s="58"/>
      <c r="D33" s="59"/>
      <c r="E33" s="61"/>
      <c r="F33" s="61"/>
      <c r="G33" s="65"/>
      <c r="H33" s="73"/>
      <c r="I33" s="26"/>
      <c r="J33" s="73"/>
      <c r="K33" s="2" t="s">
        <v>9</v>
      </c>
      <c r="L33" s="24">
        <v>605874.61</v>
      </c>
      <c r="M33" s="4">
        <f t="shared" si="8"/>
        <v>0.11825625959696398</v>
      </c>
      <c r="N33" s="77"/>
      <c r="O33" s="57"/>
      <c r="P33" s="68"/>
    </row>
    <row r="34" spans="1:16" s="5" customFormat="1" x14ac:dyDescent="0.25">
      <c r="A34" s="31"/>
      <c r="B34" s="27"/>
      <c r="C34" s="36"/>
      <c r="D34" s="39"/>
      <c r="E34" s="62"/>
      <c r="F34" s="62"/>
      <c r="G34" s="66"/>
      <c r="H34" s="74"/>
      <c r="I34" s="27"/>
      <c r="J34" s="74"/>
      <c r="K34" s="2" t="s">
        <v>10</v>
      </c>
      <c r="L34" s="13">
        <v>644561.21</v>
      </c>
      <c r="M34" s="4">
        <f t="shared" si="8"/>
        <v>0.12580721574698966</v>
      </c>
      <c r="N34" s="47"/>
      <c r="O34" s="50"/>
      <c r="P34" s="53"/>
    </row>
    <row r="35" spans="1:16" ht="14.25" thickBot="1" x14ac:dyDescent="0.3">
      <c r="A35" s="32"/>
      <c r="B35" s="28"/>
      <c r="C35" s="37"/>
      <c r="D35" s="40"/>
      <c r="E35" s="63"/>
      <c r="F35" s="63"/>
      <c r="G35" s="67"/>
      <c r="H35" s="76"/>
      <c r="I35" s="28"/>
      <c r="J35" s="76"/>
      <c r="K35" s="11" t="s">
        <v>34</v>
      </c>
      <c r="L35" s="14">
        <v>663229.39</v>
      </c>
      <c r="M35" s="4">
        <f t="shared" si="8"/>
        <v>0.12945092205823922</v>
      </c>
      <c r="N35" s="48"/>
      <c r="O35" s="51"/>
      <c r="P35" s="54"/>
    </row>
    <row r="36" spans="1:16" s="5" customFormat="1" x14ac:dyDescent="0.25">
      <c r="A36" s="29" t="s">
        <v>47</v>
      </c>
      <c r="B36" s="25" t="s">
        <v>46</v>
      </c>
      <c r="C36" s="82" t="s">
        <v>36</v>
      </c>
      <c r="D36" s="38" t="s">
        <v>38</v>
      </c>
      <c r="E36" s="60">
        <v>7461708.9699999997</v>
      </c>
      <c r="F36" s="60">
        <v>0</v>
      </c>
      <c r="G36" s="64" t="s">
        <v>39</v>
      </c>
      <c r="H36" s="45">
        <v>45700</v>
      </c>
      <c r="I36" s="25">
        <v>240</v>
      </c>
      <c r="J36" s="45">
        <f t="shared" ref="J36" si="9">H36+I36-1</f>
        <v>45939</v>
      </c>
      <c r="K36" s="8" t="s">
        <v>6</v>
      </c>
      <c r="L36" s="9">
        <v>535715.19999999995</v>
      </c>
      <c r="M36" s="10">
        <f>L36/$E$36</f>
        <v>7.1795241834525736E-2</v>
      </c>
      <c r="N36" s="46">
        <f t="shared" ref="N36" si="10">SUM(L36:L42)</f>
        <v>5665339.96</v>
      </c>
      <c r="O36" s="49">
        <f t="shared" ref="O36" si="11">N36/E36</f>
        <v>0.75925501554371133</v>
      </c>
      <c r="P36" s="52">
        <f t="shared" ref="P36" si="12">E36-N36</f>
        <v>1796369.0099999998</v>
      </c>
    </row>
    <row r="37" spans="1:16" s="5" customFormat="1" x14ac:dyDescent="0.25">
      <c r="A37" s="30"/>
      <c r="B37" s="26"/>
      <c r="C37" s="83"/>
      <c r="D37" s="59"/>
      <c r="E37" s="61"/>
      <c r="F37" s="61"/>
      <c r="G37" s="65"/>
      <c r="H37" s="73"/>
      <c r="I37" s="26"/>
      <c r="J37" s="73"/>
      <c r="K37" s="2" t="s">
        <v>7</v>
      </c>
      <c r="L37" s="13">
        <v>764105.23</v>
      </c>
      <c r="M37" s="4">
        <f>L37/$E$36</f>
        <v>0.10240351547776863</v>
      </c>
      <c r="N37" s="77"/>
      <c r="O37" s="57"/>
      <c r="P37" s="68"/>
    </row>
    <row r="38" spans="1:16" s="5" customFormat="1" x14ac:dyDescent="0.25">
      <c r="A38" s="30"/>
      <c r="B38" s="26"/>
      <c r="C38" s="83"/>
      <c r="D38" s="59"/>
      <c r="E38" s="61"/>
      <c r="F38" s="61"/>
      <c r="G38" s="65"/>
      <c r="H38" s="73"/>
      <c r="I38" s="26"/>
      <c r="J38" s="73"/>
      <c r="K38" s="2" t="s">
        <v>8</v>
      </c>
      <c r="L38" s="13">
        <v>916270.25</v>
      </c>
      <c r="M38" s="4">
        <f>L38/$E$36</f>
        <v>0.12279629957210728</v>
      </c>
      <c r="N38" s="77"/>
      <c r="O38" s="57"/>
      <c r="P38" s="68"/>
    </row>
    <row r="39" spans="1:16" s="5" customFormat="1" x14ac:dyDescent="0.25">
      <c r="A39" s="30"/>
      <c r="B39" s="26"/>
      <c r="C39" s="83"/>
      <c r="D39" s="59"/>
      <c r="E39" s="61"/>
      <c r="F39" s="61"/>
      <c r="G39" s="65"/>
      <c r="H39" s="73"/>
      <c r="I39" s="26"/>
      <c r="J39" s="73"/>
      <c r="K39" s="2" t="s">
        <v>9</v>
      </c>
      <c r="L39" s="13">
        <v>707512.52</v>
      </c>
      <c r="M39" s="4">
        <v>9.4819098794200224E-2</v>
      </c>
      <c r="N39" s="77"/>
      <c r="O39" s="57"/>
      <c r="P39" s="68"/>
    </row>
    <row r="40" spans="1:16" s="5" customFormat="1" x14ac:dyDescent="0.25">
      <c r="A40" s="30"/>
      <c r="B40" s="26"/>
      <c r="C40" s="83"/>
      <c r="D40" s="59"/>
      <c r="E40" s="61"/>
      <c r="F40" s="61"/>
      <c r="G40" s="65"/>
      <c r="H40" s="73"/>
      <c r="I40" s="26"/>
      <c r="J40" s="73"/>
      <c r="K40" s="2" t="s">
        <v>10</v>
      </c>
      <c r="L40" s="13">
        <v>630303.12</v>
      </c>
      <c r="M40" s="4">
        <v>0</v>
      </c>
      <c r="N40" s="77"/>
      <c r="O40" s="57"/>
      <c r="P40" s="68"/>
    </row>
    <row r="41" spans="1:16" s="5" customFormat="1" x14ac:dyDescent="0.25">
      <c r="A41" s="31"/>
      <c r="B41" s="27"/>
      <c r="C41" s="84"/>
      <c r="D41" s="39"/>
      <c r="E41" s="62"/>
      <c r="F41" s="62"/>
      <c r="G41" s="66"/>
      <c r="H41" s="74"/>
      <c r="I41" s="27"/>
      <c r="J41" s="74"/>
      <c r="K41" s="2" t="s">
        <v>34</v>
      </c>
      <c r="L41" s="13">
        <v>710652.81</v>
      </c>
      <c r="M41" s="4">
        <f>L41/$E$36</f>
        <v>9.5239952785239765E-2</v>
      </c>
      <c r="N41" s="78"/>
      <c r="O41" s="50"/>
      <c r="P41" s="53"/>
    </row>
    <row r="42" spans="1:16" ht="14.25" thickBot="1" x14ac:dyDescent="0.3">
      <c r="A42" s="32"/>
      <c r="B42" s="28"/>
      <c r="C42" s="85"/>
      <c r="D42" s="40"/>
      <c r="E42" s="63"/>
      <c r="F42" s="63"/>
      <c r="G42" s="67"/>
      <c r="H42" s="76"/>
      <c r="I42" s="28"/>
      <c r="J42" s="76"/>
      <c r="K42" s="11" t="s">
        <v>22</v>
      </c>
      <c r="L42" s="14">
        <v>1400780.83</v>
      </c>
      <c r="M42" s="12">
        <f>L42/$E$36</f>
        <v>0.18772922337655848</v>
      </c>
      <c r="N42" s="86"/>
      <c r="O42" s="51"/>
      <c r="P42" s="54"/>
    </row>
    <row r="43" spans="1:16" s="5" customFormat="1" x14ac:dyDescent="0.25">
      <c r="A43" s="99" t="s">
        <v>52</v>
      </c>
      <c r="B43" s="96" t="s">
        <v>53</v>
      </c>
      <c r="C43" s="93" t="s">
        <v>56</v>
      </c>
      <c r="D43" s="90" t="s">
        <v>54</v>
      </c>
      <c r="E43" s="87">
        <v>2442225.19</v>
      </c>
      <c r="F43" s="87">
        <v>0</v>
      </c>
      <c r="G43" s="105" t="s">
        <v>55</v>
      </c>
      <c r="H43" s="102">
        <v>45884</v>
      </c>
      <c r="I43" s="96">
        <v>195</v>
      </c>
      <c r="J43" s="102">
        <f>H43+I43-1</f>
        <v>46078</v>
      </c>
      <c r="K43" s="8" t="s">
        <v>6</v>
      </c>
      <c r="L43" s="9">
        <v>195059.95</v>
      </c>
      <c r="M43" s="10">
        <f>L43/$E$43</f>
        <v>7.9869764180100042E-2</v>
      </c>
      <c r="N43" s="46">
        <f t="shared" ref="N43" si="13">SUM(L43:L49)</f>
        <v>195059.95</v>
      </c>
      <c r="O43" s="49">
        <f t="shared" ref="O43" si="14">N43/E43</f>
        <v>7.9869764180100042E-2</v>
      </c>
      <c r="P43" s="52">
        <f t="shared" ref="P43" si="15">E43-N43</f>
        <v>2247165.2399999998</v>
      </c>
    </row>
    <row r="44" spans="1:16" s="5" customFormat="1" x14ac:dyDescent="0.25">
      <c r="A44" s="100"/>
      <c r="B44" s="97"/>
      <c r="C44" s="94"/>
      <c r="D44" s="91"/>
      <c r="E44" s="88"/>
      <c r="F44" s="88"/>
      <c r="G44" s="106"/>
      <c r="H44" s="103"/>
      <c r="I44" s="97"/>
      <c r="J44" s="103"/>
      <c r="K44" s="2" t="s">
        <v>7</v>
      </c>
      <c r="L44" s="13">
        <v>0</v>
      </c>
      <c r="M44" s="4">
        <f t="shared" ref="M44:M49" si="16">L44/$E$43</f>
        <v>0</v>
      </c>
      <c r="N44" s="77"/>
      <c r="O44" s="57"/>
      <c r="P44" s="68"/>
    </row>
    <row r="45" spans="1:16" s="5" customFormat="1" x14ac:dyDescent="0.25">
      <c r="A45" s="100"/>
      <c r="B45" s="97"/>
      <c r="C45" s="94"/>
      <c r="D45" s="91"/>
      <c r="E45" s="88"/>
      <c r="F45" s="88"/>
      <c r="G45" s="106"/>
      <c r="H45" s="103"/>
      <c r="I45" s="97"/>
      <c r="J45" s="103"/>
      <c r="K45" s="2" t="s">
        <v>8</v>
      </c>
      <c r="L45" s="13">
        <v>0</v>
      </c>
      <c r="M45" s="4">
        <f t="shared" si="16"/>
        <v>0</v>
      </c>
      <c r="N45" s="77"/>
      <c r="O45" s="57"/>
      <c r="P45" s="68"/>
    </row>
    <row r="46" spans="1:16" s="5" customFormat="1" x14ac:dyDescent="0.25">
      <c r="A46" s="100"/>
      <c r="B46" s="97"/>
      <c r="C46" s="94"/>
      <c r="D46" s="91"/>
      <c r="E46" s="88"/>
      <c r="F46" s="88"/>
      <c r="G46" s="106"/>
      <c r="H46" s="103"/>
      <c r="I46" s="97"/>
      <c r="J46" s="103"/>
      <c r="K46" s="2" t="s">
        <v>9</v>
      </c>
      <c r="L46" s="13">
        <v>0</v>
      </c>
      <c r="M46" s="4">
        <f t="shared" si="16"/>
        <v>0</v>
      </c>
      <c r="N46" s="77"/>
      <c r="O46" s="57"/>
      <c r="P46" s="68"/>
    </row>
    <row r="47" spans="1:16" s="5" customFormat="1" x14ac:dyDescent="0.25">
      <c r="A47" s="100"/>
      <c r="B47" s="97"/>
      <c r="C47" s="94"/>
      <c r="D47" s="91"/>
      <c r="E47" s="88"/>
      <c r="F47" s="88"/>
      <c r="G47" s="106"/>
      <c r="H47" s="103"/>
      <c r="I47" s="97"/>
      <c r="J47" s="103"/>
      <c r="K47" s="2" t="s">
        <v>10</v>
      </c>
      <c r="L47" s="13">
        <v>0</v>
      </c>
      <c r="M47" s="4">
        <f t="shared" si="16"/>
        <v>0</v>
      </c>
      <c r="N47" s="77"/>
      <c r="O47" s="57"/>
      <c r="P47" s="68"/>
    </row>
    <row r="48" spans="1:16" s="5" customFormat="1" x14ac:dyDescent="0.25">
      <c r="A48" s="100"/>
      <c r="B48" s="97"/>
      <c r="C48" s="94"/>
      <c r="D48" s="91"/>
      <c r="E48" s="88"/>
      <c r="F48" s="88"/>
      <c r="G48" s="106"/>
      <c r="H48" s="103"/>
      <c r="I48" s="97"/>
      <c r="J48" s="103"/>
      <c r="K48" s="2" t="s">
        <v>34</v>
      </c>
      <c r="L48" s="13">
        <v>0</v>
      </c>
      <c r="M48" s="4">
        <f t="shared" si="16"/>
        <v>0</v>
      </c>
      <c r="N48" s="78"/>
      <c r="O48" s="50"/>
      <c r="P48" s="53"/>
    </row>
    <row r="49" spans="1:16" ht="14.25" thickBot="1" x14ac:dyDescent="0.3">
      <c r="A49" s="101"/>
      <c r="B49" s="98"/>
      <c r="C49" s="95"/>
      <c r="D49" s="92"/>
      <c r="E49" s="89"/>
      <c r="F49" s="89"/>
      <c r="G49" s="107"/>
      <c r="H49" s="104"/>
      <c r="I49" s="98"/>
      <c r="J49" s="104"/>
      <c r="K49" s="11" t="s">
        <v>22</v>
      </c>
      <c r="L49" s="14">
        <v>0</v>
      </c>
      <c r="M49" s="12">
        <f t="shared" si="16"/>
        <v>0</v>
      </c>
      <c r="N49" s="86"/>
      <c r="O49" s="51"/>
      <c r="P49" s="54"/>
    </row>
  </sheetData>
  <mergeCells count="67">
    <mergeCell ref="N43:N49"/>
    <mergeCell ref="O43:O49"/>
    <mergeCell ref="P43:P49"/>
    <mergeCell ref="F43:F49"/>
    <mergeCell ref="G43:G49"/>
    <mergeCell ref="H43:H49"/>
    <mergeCell ref="I43:I49"/>
    <mergeCell ref="J43:J49"/>
    <mergeCell ref="A43:A49"/>
    <mergeCell ref="B43:B49"/>
    <mergeCell ref="C43:C49"/>
    <mergeCell ref="D43:D49"/>
    <mergeCell ref="E43:E49"/>
    <mergeCell ref="P30:P35"/>
    <mergeCell ref="C36:C42"/>
    <mergeCell ref="D36:D42"/>
    <mergeCell ref="E36:E42"/>
    <mergeCell ref="F36:F42"/>
    <mergeCell ref="G36:G42"/>
    <mergeCell ref="H36:H42"/>
    <mergeCell ref="I36:I42"/>
    <mergeCell ref="J36:J42"/>
    <mergeCell ref="N36:N42"/>
    <mergeCell ref="O36:O42"/>
    <mergeCell ref="P36:P42"/>
    <mergeCell ref="H30:H35"/>
    <mergeCell ref="I30:I35"/>
    <mergeCell ref="J30:J35"/>
    <mergeCell ref="N30:N35"/>
    <mergeCell ref="O30:O35"/>
    <mergeCell ref="C30:C35"/>
    <mergeCell ref="D30:D35"/>
    <mergeCell ref="E30:E35"/>
    <mergeCell ref="F30:F35"/>
    <mergeCell ref="G30:G35"/>
    <mergeCell ref="P22:P29"/>
    <mergeCell ref="H22:H29"/>
    <mergeCell ref="I22:I29"/>
    <mergeCell ref="J22:J29"/>
    <mergeCell ref="N22:N29"/>
    <mergeCell ref="O22:O29"/>
    <mergeCell ref="C22:C29"/>
    <mergeCell ref="D22:D29"/>
    <mergeCell ref="E22:E29"/>
    <mergeCell ref="F22:F29"/>
    <mergeCell ref="G22:G29"/>
    <mergeCell ref="P8:P21"/>
    <mergeCell ref="A2:P6"/>
    <mergeCell ref="F8:F21"/>
    <mergeCell ref="G8:G21"/>
    <mergeCell ref="N1:O1"/>
    <mergeCell ref="H8:H21"/>
    <mergeCell ref="I8:I21"/>
    <mergeCell ref="J8:J21"/>
    <mergeCell ref="N8:N21"/>
    <mergeCell ref="O8:O21"/>
    <mergeCell ref="A8:A21"/>
    <mergeCell ref="B8:B21"/>
    <mergeCell ref="C8:C21"/>
    <mergeCell ref="D8:D21"/>
    <mergeCell ref="E8:E21"/>
    <mergeCell ref="B30:B35"/>
    <mergeCell ref="A30:A35"/>
    <mergeCell ref="B36:B42"/>
    <mergeCell ref="A36:A42"/>
    <mergeCell ref="B22:B29"/>
    <mergeCell ref="A22:A2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Tayná Cordeiro de Araújo</dc:creator>
  <cp:lastModifiedBy>Tayná Cordeiro de Araújo</cp:lastModifiedBy>
  <dcterms:created xsi:type="dcterms:W3CDTF">2025-02-26T22:10:02Z</dcterms:created>
  <dcterms:modified xsi:type="dcterms:W3CDTF">2025-09-17T16:11:09Z</dcterms:modified>
</cp:coreProperties>
</file>